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55" windowWidth="9720" windowHeight="4050" tabRatio="595" activeTab="3"/>
  </bookViews>
  <sheets>
    <sheet name="пр.1 доходы" sheetId="1" r:id="rId1"/>
    <sheet name="пр.2 Вед.стр" sheetId="2" r:id="rId2"/>
    <sheet name="пр.3 распр.БА" sheetId="3" r:id="rId3"/>
    <sheet name="пр.4" sheetId="4" r:id="rId4"/>
    <sheet name="источники1" sheetId="5" r:id="rId5"/>
  </sheets>
  <definedNames/>
  <calcPr fullCalcOnLoad="1"/>
</workbook>
</file>

<file path=xl/sharedStrings.xml><?xml version="1.0" encoding="utf-8"?>
<sst xmlns="http://schemas.openxmlformats.org/spreadsheetml/2006/main" count="1515" uniqueCount="349">
  <si>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</si>
  <si>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</si>
  <si>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</si>
  <si>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</si>
  <si>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</si>
  <si>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</si>
  <si>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</si>
  <si>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</si>
  <si>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</si>
  <si>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</si>
  <si>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</si>
  <si>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</si>
  <si>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</si>
  <si>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</si>
  <si>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</si>
  <si>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</si>
  <si>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</si>
  <si>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</si>
  <si>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</si>
  <si>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</si>
  <si>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</si>
  <si>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</si>
  <si>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</si>
  <si>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</si>
  <si>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</si>
  <si>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244</t>
  </si>
  <si>
    <t>851</t>
  </si>
  <si>
    <t>852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</si>
  <si>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</si>
  <si>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</si>
  <si>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</si>
  <si>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</t>
  </si>
  <si>
    <t>1.1</t>
  </si>
  <si>
    <t>2.1</t>
  </si>
  <si>
    <t>3.1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</si>
  <si>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</si>
  <si>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</si>
  <si>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</si>
  <si>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</si>
  <si>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</si>
  <si>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</si>
  <si>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</si>
  <si>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</si>
  <si>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</si>
  <si>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</si>
  <si>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</si>
  <si>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</si>
  <si>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</si>
  <si>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</si>
  <si>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</si>
  <si>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</si>
  <si>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</si>
  <si>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</si>
  <si>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</si>
  <si>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</si>
  <si>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</si>
  <si>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</si>
  <si>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</si>
  <si>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</si>
  <si>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</si>
  <si>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</si>
  <si>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</si>
  <si>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</si>
  <si>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</si>
  <si>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</si>
  <si>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</si>
  <si>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</si>
  <si>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</si>
  <si>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II</t>
  </si>
  <si>
    <t>Межбюджетные трансферты всего, в т.ч.</t>
  </si>
  <si>
    <t>2</t>
  </si>
  <si>
    <t>024</t>
  </si>
  <si>
    <t>ДОХОДЫ ВСЕГО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</si>
  <si>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</si>
  <si>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</si>
  <si>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</si>
  <si>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</si>
  <si>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</si>
  <si>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</si>
  <si>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</si>
  <si>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</si>
  <si>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</si>
  <si>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</si>
  <si>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</si>
  <si>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</si>
  <si>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Дорожное хозяйство (дорожные фонды)</t>
  </si>
  <si>
    <t>Массовый спорт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</si>
  <si>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</si>
  <si>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</si>
  <si>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</si>
  <si>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</si>
  <si>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</si>
  <si>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</si>
  <si>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</si>
  <si>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</si>
  <si>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</si>
  <si>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</si>
  <si>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</si>
  <si>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</si>
  <si>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</si>
  <si>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</si>
  <si>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</si>
  <si>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</si>
  <si>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</si>
  <si>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</si>
  <si>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</si>
  <si>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</si>
  <si>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</si>
  <si>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</si>
  <si>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</si>
  <si>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</si>
  <si>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</si>
  <si>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</si>
  <si>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</si>
  <si>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</si>
  <si>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</si>
  <si>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</si>
  <si>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</si>
  <si>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</si>
  <si>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</si>
  <si>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540</t>
  </si>
  <si>
    <t>Социальная политика</t>
  </si>
  <si>
    <t>Социальное обеспечение населения</t>
  </si>
  <si>
    <t>321</t>
  </si>
  <si>
    <t>Имущественные налоги в т.ч</t>
  </si>
  <si>
    <t>999</t>
  </si>
  <si>
    <t>Субвенции бюджетам сельских поселений на выполнение передаваемых полномочий субъектов Российской Федерации</t>
  </si>
  <si>
    <t>Другие общегосударственные вопросы</t>
  </si>
  <si>
    <t>13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</si>
  <si>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</si>
  <si>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</si>
  <si>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</si>
  <si>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</si>
  <si>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</si>
  <si>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</si>
  <si>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</si>
  <si>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Группа подвида доходов</t>
  </si>
  <si>
    <t>Аналит.группа подвида доходов</t>
  </si>
  <si>
    <t>870</t>
  </si>
  <si>
    <t>129</t>
  </si>
  <si>
    <t>07</t>
  </si>
  <si>
    <t>853</t>
  </si>
  <si>
    <t>1.3.</t>
  </si>
  <si>
    <t>1.4.</t>
  </si>
  <si>
    <t>1.5.</t>
  </si>
  <si>
    <t>7.</t>
  </si>
  <si>
    <t>25</t>
  </si>
  <si>
    <t>555</t>
  </si>
  <si>
    <t>Источники финансирования дефицита бюджета Кааламского сельского поселения</t>
  </si>
  <si>
    <t>Единый сельхозналог</t>
  </si>
  <si>
    <t xml:space="preserve"> 4.2</t>
  </si>
  <si>
    <t>4.2.2.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</si>
  <si>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</si>
  <si>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</si>
  <si>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</si>
  <si>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</si>
  <si>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</si>
  <si>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</si>
  <si>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</si>
  <si>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</si>
  <si>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</si>
  <si>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Образование</t>
  </si>
  <si>
    <t>Невыясненные поступления, зачисляемые в бюджеты сельских поселений</t>
  </si>
  <si>
    <t>Прочие межбюджетные трансферты, передаваемые бюджетам сельских поселений</t>
  </si>
  <si>
    <t>5.1</t>
  </si>
  <si>
    <t xml:space="preserve">Молодежная политика </t>
  </si>
  <si>
    <t xml:space="preserve">Культура, кинематография 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</si>
  <si>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</si>
  <si>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</si>
  <si>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</si>
  <si>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</si>
  <si>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</si>
  <si>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Прочие доходы от компенсации затрат бюджетов сельских поселений</t>
  </si>
  <si>
    <t>995</t>
  </si>
  <si>
    <t>130</t>
  </si>
  <si>
    <t>050</t>
  </si>
  <si>
    <t>17</t>
  </si>
  <si>
    <t xml:space="preserve">Объем межбюджетных трансфертов, передаваемых из бюджета Сортавальского муниципального района бюджету Кааламского сельского поселения  </t>
  </si>
  <si>
    <t>МБТ</t>
  </si>
  <si>
    <t xml:space="preserve">дотация на выравнивание бюджетной обеспеченности </t>
  </si>
  <si>
    <t xml:space="preserve">субвенции на осуществление полномочий по первичному воинскому учету на территориях, где отсутствуют военные комиссариаты </t>
  </si>
  <si>
    <t>субвенции на 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</si>
  <si>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150</t>
  </si>
  <si>
    <t>Арендная плата за пользование имуществом</t>
  </si>
  <si>
    <t xml:space="preserve">Объем межбюджетных трансфертов, передаваемых Кааламским сельским поселением    бюджету Сортавальского муниципального района на финансирование расходов, связанных с передачей осуществления части полномочий </t>
  </si>
  <si>
    <t>Наименование полномочия</t>
  </si>
  <si>
    <t>Выполнение функций финансового(финансово-бюджетного) надзора (контроля). А так же расходы на содержание учреждений, обеспечивающих их деятельность</t>
  </si>
  <si>
    <t xml:space="preserve">  Ведомственная структура расходов  бюджета Кааламского сельского поселения </t>
  </si>
  <si>
    <r>
      <t>0</t>
    </r>
    <r>
      <rPr>
        <sz val="7"/>
        <color indexed="10"/>
        <rFont val="Times New Roman"/>
        <family val="1"/>
      </rPr>
      <t>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</si>
  <si>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23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</si>
  <si>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24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</si>
  <si>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25</t>
    </r>
    <r>
      <rPr>
        <sz val="7"/>
        <rFont val="Times New Roman"/>
        <family val="1"/>
      </rPr>
      <t>0</t>
    </r>
  </si>
  <si>
    <r>
      <rPr>
        <sz val="7"/>
        <color indexed="10"/>
        <rFont val="Times New Roman"/>
        <family val="1"/>
      </rPr>
      <t>26</t>
    </r>
    <r>
      <rPr>
        <sz val="7"/>
        <rFont val="Times New Roman"/>
        <family val="1"/>
      </rPr>
      <t>0</t>
    </r>
  </si>
  <si>
    <r>
      <t>0</t>
    </r>
    <r>
      <rPr>
        <sz val="7"/>
        <color indexed="10"/>
        <rFont val="Times New Roman"/>
        <family val="1"/>
      </rPr>
      <t>33</t>
    </r>
  </si>
  <si>
    <r>
      <t>0</t>
    </r>
    <r>
      <rPr>
        <sz val="7"/>
        <color indexed="10"/>
        <rFont val="Times New Roman"/>
        <family val="1"/>
      </rPr>
      <t>43</t>
    </r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</si>
  <si>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</si>
  <si>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Непрограммные направления расходов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</si>
  <si>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</t>
  </si>
  <si>
    <t>Обеспечение деятельности органов местного самоуправления сельского поселения</t>
  </si>
  <si>
    <t>Осуществление полномочий Контрольно-счетного органа Кааламского сельского поселения</t>
  </si>
  <si>
    <t>Резервный фонд администрации Кааламского сельского поселения</t>
  </si>
  <si>
    <t>Резервный фонд администрации Кааламского сельского поселения (Резервные средства)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</si>
  <si>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(Фонд оплаты труда государственных (муниципальных) органов)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</si>
  <si>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(Иные выплаты персоналу государственных (муниципальных) органов, за исключением фонда оплаты труда)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</si>
  <si>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</si>
  <si>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обеспечению первичных мер пожарной безопасности в границах населенных пунктов поселения</t>
  </si>
  <si>
    <t>Содержание и ремонт дорог общего пользования местного значения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</si>
  <si>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5555</t>
    </r>
    <r>
      <rPr>
        <sz val="9"/>
        <color indexed="10"/>
        <rFont val="Times New Roman"/>
        <family val="1"/>
      </rPr>
      <t>0</t>
    </r>
  </si>
  <si>
    <t>Предоставление адресной материальной помощи гражданам (семьям), оказавшимся в трудной жизненной ситуации (Пособия, компенсации и иные социальные выплаты гражданам, кроме публичных нормативных обязательств)</t>
  </si>
  <si>
    <t>Прочие мероприятия в части других общегосударственных вопросов, в т.ч. содержание муниципального имущества (Уплата  иных платежей)</t>
  </si>
  <si>
    <t>Прочие мероприятия в части других общегосударственных вопросов, в т.ч. содержание муниципального имущества (Уплата налога на имущество и земельного налога)</t>
  </si>
  <si>
    <r>
      <t xml:space="preserve">01 0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00000</t>
    </r>
  </si>
  <si>
    <t>Прочие мероприятия в части других общегосударственных вопросов, в т.ч. содержание муниципального имущества (Прочие закупки товаров, работ и услуг для обеспечения государственных (муниципальных) нужд)</t>
  </si>
  <si>
    <t>Осуществление переданных полномочий Российской Федерации по первичному воинскому учету на территориях, где отсутствуют военные комиссариаты (Прочие закупки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</si>
  <si>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 (Прочие закупки товаров, работ и услуг для обеспечения государственных (муниципальных) нужд)</t>
  </si>
  <si>
    <t>Содержание и ремонт дорог общего пользования местного значения (Прочие закупки товаров, работ и услуг для обеспечения государственных (муниципальных) нужд)</t>
  </si>
  <si>
    <t>Благоустройство территории  (Прочие закупки товаров, работ и услуг для обеспечения государственных (муниципальных) нужд)</t>
  </si>
  <si>
    <r>
      <t xml:space="preserve">01 0 </t>
    </r>
    <r>
      <rPr>
        <sz val="9"/>
        <color indexed="10"/>
        <rFont val="Times New Roman"/>
        <family val="1"/>
      </rPr>
      <t xml:space="preserve">F2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</si>
  <si>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Резервные средства</t>
  </si>
  <si>
    <t>Прочие мероприятия в части других общегосударственных вопросов</t>
  </si>
  <si>
    <t xml:space="preserve">Муниципальная программа </t>
  </si>
  <si>
    <t xml:space="preserve">Дворцы и дома культуры, другие учреждения культуры </t>
  </si>
  <si>
    <t>02 0 01 00000</t>
  </si>
  <si>
    <t>02 0 01 00020</t>
  </si>
  <si>
    <t>02 0 01 00040</t>
  </si>
  <si>
    <t>02 0 11 00000</t>
  </si>
  <si>
    <t>02 0 13 00000</t>
  </si>
  <si>
    <t>02 0 13 00114</t>
  </si>
  <si>
    <t>02 0 13 00113</t>
  </si>
  <si>
    <t>02 0 02 00000</t>
  </si>
  <si>
    <t>02 0 02 51180</t>
  </si>
  <si>
    <t>02 0 03 00000</t>
  </si>
  <si>
    <t>02 0 04 00000</t>
  </si>
  <si>
    <t>02 0 04 00409</t>
  </si>
  <si>
    <t>02 0 05 00000</t>
  </si>
  <si>
    <t>02 0 05 00501</t>
  </si>
  <si>
    <t>02 0 07 00000</t>
  </si>
  <si>
    <t>02 0 07 00707</t>
  </si>
  <si>
    <t>02 0 08 00000</t>
  </si>
  <si>
    <t>02 0 08 00801</t>
  </si>
  <si>
    <t>02 0 08 43250</t>
  </si>
  <si>
    <t>02 0 08 S3250</t>
  </si>
  <si>
    <t>02 0 10 00000</t>
  </si>
  <si>
    <t>02 0 10 01003</t>
  </si>
  <si>
    <t>02 0 11 01102</t>
  </si>
  <si>
    <t>02 0 05 00503</t>
  </si>
  <si>
    <t xml:space="preserve">Субсидия на реализацию мероприятий по обеспечению комплексного развития сельских территорий (благоустройство сельских территорий) </t>
  </si>
  <si>
    <t>576</t>
  </si>
  <si>
    <t>49</t>
  </si>
  <si>
    <t>№</t>
  </si>
  <si>
    <t xml:space="preserve">Осуществление полномочий исполнительно-распорядительными органами местного самоуправления </t>
  </si>
  <si>
    <t>Осуществление полномочий исполнительно-распорядительными органами местного самоуправления (Расходы на выплаты персоналу государственных (муниципальных) органов)</t>
  </si>
  <si>
    <t>Осуществление полномочий исполнительно-распорядительными органами местного самоуправления (Прочие закупки товаров, работ и услуг для обеспечения государственных (муниципальных) нужд)</t>
  </si>
  <si>
    <t>Осуществление полномочий исполнительно-распорядительными органами местного самоуправления (Уплата налогов, сборов, иных платежей)</t>
  </si>
  <si>
    <t>Осуществление полномочий исполнительно-распорядительными органами местного самоуправления (Взносы по обязательному социальному страхованию на выплаты денежного содержания и иные выплаты) работникам государственных (муниципальных) органов</t>
  </si>
  <si>
    <t>Осуществление полномочий исполнительно-распорядительными органами местного самоуправления (Иные выплаты персоналу государственных (муниципальных) органов, за исключением фонда оплаты труда)</t>
  </si>
  <si>
    <t xml:space="preserve">Содержание и ремонт дорог </t>
  </si>
  <si>
    <t xml:space="preserve">Благоустройство </t>
  </si>
  <si>
    <t>Уличное освещение (Прочие закупки товаров, работ и услуг для обеспечения государственных (муниципальных) нужд)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</si>
  <si>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сферы)(за счет средств бюджета РК)</t>
  </si>
  <si>
    <t>Реализация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сферы)(софин. за счет средств МБ)</t>
  </si>
  <si>
    <t xml:space="preserve">Адресная материальная помощь </t>
  </si>
  <si>
    <t>Мероприятия в сфере физической культуры и массового спорта (Прочие закупки товаров, работ и услуг для обеспечения государственных (муниципальных) нужд)</t>
  </si>
  <si>
    <t>Физическая культура и массовый спорт</t>
  </si>
  <si>
    <t>02 0 09 00000</t>
  </si>
  <si>
    <t>02 0 09 00111</t>
  </si>
  <si>
    <t>02 0 06 00000</t>
  </si>
  <si>
    <t>02 0 06 00106</t>
  </si>
  <si>
    <t>Контрольно-счетный орган</t>
  </si>
  <si>
    <t>Мероприятия по работе с детьми и молодежью (Прочие закупки товаров, работ и услуг для обеспечения государственных (муниципальных) нужд)</t>
  </si>
  <si>
    <t>Финансирование деятельности Главы  поселения (Расходы на выплаты персоналу государственных (муниципальных) органов)</t>
  </si>
  <si>
    <t>Финансирование деятельности Главы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</si>
  <si>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Мероприятия по ЧС и пожарной безопасности</t>
  </si>
  <si>
    <t>Уличное освещение (Закупка энергетических ресурсов для обеспечения государственных (муниципальных) нужд)</t>
  </si>
  <si>
    <t>247</t>
  </si>
  <si>
    <t>Прочие мероприятия в части других общегосударственных вопросов, в т.ч. содержание муниципального имущества  (Закупка энергетических ресурсов для обеспечения государственных (муниципальных) нужд)</t>
  </si>
  <si>
    <t>Прочие мероприятия в части других общегосударственных вопросов, в т.ч. содержание муниципального имущества (Уплата прочих налогов, сборов (трансп.налог)</t>
  </si>
  <si>
    <t>Дотации бюджетам сельских поселений на выравнивание бюджетной обеспеченности из бюджета субъекта Российской Федерации</t>
  </si>
  <si>
    <r>
      <t>0</t>
    </r>
    <r>
      <rPr>
        <sz val="7"/>
        <color indexed="10"/>
        <rFont val="Times New Roman"/>
        <family val="1"/>
      </rPr>
      <t>1</t>
    </r>
    <r>
      <rPr>
        <sz val="7"/>
        <rFont val="Times New Roman"/>
        <family val="1"/>
      </rPr>
      <t>0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</si>
  <si>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</si>
  <si>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</si>
  <si>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</si>
  <si>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</si>
  <si>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</si>
  <si>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</si>
  <si>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</si>
  <si>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</si>
  <si>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</si>
  <si>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 xml:space="preserve">Всего расходы 2024г </t>
  </si>
  <si>
    <t xml:space="preserve"> Сумма на  2023г</t>
  </si>
  <si>
    <t xml:space="preserve"> Сумма на  2024г</t>
  </si>
  <si>
    <t xml:space="preserve">Налог на доходы физических лиц в части
суммы налога, превышающей 650 000 рублей,
относящейся к части налоговой базы,
превышающей 5 000 000 рублей (за
исключением налога на доходы физических
лиц с сумм прибыли контролируемой
иностранной компании, в том числе
фиксированной прибыли контролируемой
иностранной компании) </t>
  </si>
  <si>
    <r>
      <t>0</t>
    </r>
    <r>
      <rPr>
        <sz val="7"/>
        <color indexed="10"/>
        <rFont val="Times New Roman"/>
        <family val="1"/>
      </rPr>
      <t>8</t>
    </r>
    <r>
      <rPr>
        <sz val="7"/>
        <rFont val="Times New Roman"/>
        <family val="1"/>
      </rPr>
      <t>0</t>
    </r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</si>
  <si>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</si>
  <si>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</si>
  <si>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Кааламского сельского поселения  «Формирование современной городской среды на территории Кааламского сельского поселения»</t>
  </si>
  <si>
    <t xml:space="preserve"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</t>
  </si>
  <si>
    <t>Приложение  1</t>
  </si>
  <si>
    <t xml:space="preserve">Приложение 2   </t>
  </si>
  <si>
    <t xml:space="preserve">Приложение  3          </t>
  </si>
  <si>
    <t xml:space="preserve">Приложение 4             </t>
  </si>
  <si>
    <t xml:space="preserve">Приложение  5     </t>
  </si>
  <si>
    <t>02 0 03 00310</t>
  </si>
  <si>
    <r>
      <t xml:space="preserve">Распределение бюджетных ассигнований по разделам, подразделам, целевым статьям </t>
    </r>
    <r>
      <rPr>
        <b/>
        <sz val="9"/>
        <color indexed="10"/>
        <rFont val="Times New Roman"/>
        <family val="1"/>
      </rPr>
      <t>(</t>
    </r>
    <r>
      <rPr>
        <b/>
        <sz val="9"/>
        <color indexed="10"/>
        <rFont val="Times New Roman"/>
        <family val="1"/>
      </rPr>
      <t>муниципальным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программам</t>
    </r>
    <r>
      <rPr>
        <b/>
        <sz val="9"/>
        <rFont val="Times New Roman"/>
        <family val="1"/>
      </rPr>
      <t xml:space="preserve"> </t>
    </r>
    <r>
      <rPr>
        <b/>
        <sz val="9"/>
        <color indexed="10"/>
        <rFont val="Times New Roman"/>
        <family val="1"/>
      </rPr>
      <t>и непрограммным направлениям деятельности)</t>
    </r>
    <r>
      <rPr>
        <b/>
        <sz val="9"/>
        <rFont val="Times New Roman"/>
        <family val="1"/>
      </rPr>
      <t>, группам (группам и подгруппам) видов расходов  классификации расходов бюджета Кааламского сельского поселения</t>
    </r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</si>
  <si>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</si>
  <si>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Сумма на 2025г</t>
  </si>
  <si>
    <t>02 0 05 L5763</t>
  </si>
  <si>
    <t>Обеспечение деятельности муниципального бюджетного учреждения культуры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услуг) (выполнение работ)</t>
  </si>
  <si>
    <t>611</t>
  </si>
  <si>
    <t xml:space="preserve">Всего расходы 2025г </t>
  </si>
  <si>
    <r>
      <rPr>
        <sz val="9"/>
        <color indexed="10"/>
        <rFont val="Times New Roman"/>
        <family val="1"/>
      </rPr>
      <t>про</t>
    </r>
    <r>
      <rPr>
        <sz val="9"/>
        <rFont val="Times New Roman"/>
        <family val="1"/>
      </rPr>
      <t>фицит</t>
    </r>
  </si>
  <si>
    <t>снято с расходов  условно утвержденные расходы</t>
  </si>
  <si>
    <t>итого расходы  текстовая часть</t>
  </si>
  <si>
    <t xml:space="preserve"> Сумма на  2025г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</si>
  <si>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</si>
  <si>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</si>
  <si>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Обеспечение проведения выборов и референдумов</t>
  </si>
  <si>
    <t>Проведение выборов</t>
  </si>
  <si>
    <t>02 0 17 00107</t>
  </si>
  <si>
    <t>Прочая закупка товаров, работ и услуг для обеспечения государственных (муниципальных) нужд</t>
  </si>
  <si>
    <t xml:space="preserve">Приложение  5    </t>
  </si>
  <si>
    <t>Поддержка местных инициатив граждан, проживающих в муниципальных образованиях</t>
  </si>
  <si>
    <t>02 0 05 43140</t>
  </si>
  <si>
    <t>02 0 05 S3140</t>
  </si>
  <si>
    <t>итого расходов</t>
  </si>
  <si>
    <t>14</t>
  </si>
  <si>
    <t>410</t>
  </si>
  <si>
    <t>29</t>
  </si>
  <si>
    <t>Прочие субсидии бюджетам сельских поселений</t>
  </si>
  <si>
    <t>Мероприятия по поддержке ТОСов</t>
  </si>
  <si>
    <t>02 0 05 75040</t>
  </si>
  <si>
    <t>880</t>
  </si>
  <si>
    <t>на 2024 год и на плановый период 2025-2026 годы</t>
  </si>
  <si>
    <t xml:space="preserve"> Сумма на 2026г</t>
  </si>
  <si>
    <t xml:space="preserve">Всего расходы 2026г </t>
  </si>
  <si>
    <t xml:space="preserve"> Сумма на  2026г</t>
  </si>
  <si>
    <t>140</t>
  </si>
  <si>
    <t xml:space="preserve">  </t>
  </si>
  <si>
    <t>не менее 2,5%(расх-МБТ)</t>
  </si>
  <si>
    <t>условно утверждено</t>
  </si>
  <si>
    <t xml:space="preserve">Объем прогнозируемого поступления доходов в бюджет Кааламского сельского поселения    </t>
  </si>
  <si>
    <t>02 0 01 14214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</si>
  <si>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</si>
  <si>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в т.ч.УУ</t>
  </si>
  <si>
    <t>без УУ</t>
  </si>
  <si>
    <t>8</t>
  </si>
  <si>
    <t>Комплексное развитие территорий (за счет средств местного бюджета) (Прочие закупки товаров, работ и услуг для обеспечения государственных (муниципальных) нужд</t>
  </si>
  <si>
    <t xml:space="preserve">Муниципальная программа «Формирование современной городской среды на территории Кааламского сельского поселения» в рамках реализации приоритетного проекта «Формирование комфортной городской среды» (Прочие закупки товаров, работ и услуг для обеспечения государственных (муниципальных) нужд </t>
  </si>
  <si>
    <t xml:space="preserve"> к Решению Совета Кааламского сельского поселения от 22.02.2024 № 28 "О внесении изменений в Решение Совета Кааламского сельского поселения  от 09.11.2023г №16 "О бюджете Кааламского сельского поселения на 2024 год и на плановый период 2025-2026 годы»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</si>
</sst>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  <numFmt numFmtId="183" formatCode="000"/>
    <numFmt numFmtId="184" formatCode="00"/>
    <numFmt numFmtId="185" formatCode="00\ 0\ 00\ 00000"/>
    <numFmt numFmtId="186" formatCode="#,##0.0;[Red]\-#,##0.0;0.0"/>
  </numFmts>
  <fonts count="9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name val="Courier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6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i/>
      <sz val="11"/>
      <color indexed="3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70C0"/>
      <name val="Times New Roman"/>
      <family val="1"/>
    </font>
    <font>
      <sz val="8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i/>
      <sz val="11"/>
      <color rgb="FF0070C0"/>
      <name val="Times New Roman"/>
      <family val="1"/>
    </font>
    <font>
      <i/>
      <sz val="11"/>
      <color rgb="FF0070C0"/>
      <name val="Times New Roman"/>
      <family val="1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32" borderId="0" xfId="0" applyFont="1" applyFill="1" applyAlignment="1">
      <alignment/>
    </xf>
    <xf numFmtId="172" fontId="11" fillId="32" borderId="0" xfId="0" applyNumberFormat="1" applyFont="1" applyFill="1" applyAlignment="1">
      <alignment/>
    </xf>
    <xf numFmtId="2" fontId="11" fillId="0" borderId="10" xfId="0" applyNumberFormat="1" applyFont="1" applyBorder="1" applyAlignment="1">
      <alignment vertical="center"/>
    </xf>
    <xf numFmtId="0" fontId="11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wrapText="1"/>
    </xf>
    <xf numFmtId="0" fontId="5" fillId="4" borderId="10" xfId="0" applyFont="1" applyFill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/>
    </xf>
    <xf numFmtId="49" fontId="11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1" fontId="1" fillId="0" borderId="0" xfId="0" applyNumberFormat="1" applyFont="1" applyAlignment="1">
      <alignment/>
    </xf>
    <xf numFmtId="172" fontId="11" fillId="32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1" fontId="77" fillId="3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13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6" fillId="4" borderId="10" xfId="0" applyNumberFormat="1" applyFont="1" applyFill="1" applyBorder="1" applyAlignment="1">
      <alignment horizontal="center" vertical="center" wrapText="1"/>
    </xf>
    <xf numFmtId="179" fontId="11" fillId="32" borderId="10" xfId="0" applyNumberFormat="1" applyFont="1" applyFill="1" applyBorder="1" applyAlignment="1">
      <alignment horizontal="center" vertical="center" wrapText="1"/>
    </xf>
    <xf numFmtId="179" fontId="6" fillId="32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wrapText="1"/>
    </xf>
    <xf numFmtId="172" fontId="19" fillId="0" borderId="0" xfId="0" applyNumberFormat="1" applyFont="1" applyBorder="1" applyAlignment="1">
      <alignment horizontal="right" wrapText="1"/>
    </xf>
    <xf numFmtId="179" fontId="1" fillId="0" borderId="0" xfId="56" applyNumberFormat="1" applyFont="1" applyBorder="1" applyAlignment="1">
      <alignment horizontal="right" vertical="center" wrapText="1"/>
      <protection/>
    </xf>
    <xf numFmtId="0" fontId="11" fillId="32" borderId="0" xfId="0" applyFont="1" applyFill="1" applyBorder="1" applyAlignment="1">
      <alignment/>
    </xf>
    <xf numFmtId="0" fontId="11" fillId="7" borderId="10" xfId="0" applyFont="1" applyFill="1" applyBorder="1" applyAlignment="1">
      <alignment wrapText="1"/>
    </xf>
    <xf numFmtId="1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3" fillId="32" borderId="0" xfId="0" applyFont="1" applyFill="1" applyAlignment="1">
      <alignment/>
    </xf>
    <xf numFmtId="0" fontId="10" fillId="0" borderId="0" xfId="0" applyFont="1" applyAlignment="1">
      <alignment/>
    </xf>
    <xf numFmtId="179" fontId="1" fillId="0" borderId="12" xfId="56" applyNumberFormat="1" applyFont="1" applyBorder="1" applyAlignment="1">
      <alignment horizontal="right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49" fontId="6" fillId="7" borderId="10" xfId="0" applyNumberFormat="1" applyFont="1" applyFill="1" applyBorder="1" applyAlignment="1">
      <alignment/>
    </xf>
    <xf numFmtId="49" fontId="11" fillId="7" borderId="10" xfId="0" applyNumberFormat="1" applyFont="1" applyFill="1" applyBorder="1" applyAlignment="1">
      <alignment wrapText="1"/>
    </xf>
    <xf numFmtId="0" fontId="22" fillId="6" borderId="10" xfId="0" applyFont="1" applyFill="1" applyBorder="1" applyAlignment="1">
      <alignment horizontal="left"/>
    </xf>
    <xf numFmtId="0" fontId="23" fillId="34" borderId="10" xfId="0" applyFont="1" applyFill="1" applyBorder="1" applyAlignment="1">
      <alignment wrapText="1"/>
    </xf>
    <xf numFmtId="49" fontId="23" fillId="34" borderId="10" xfId="0" applyNumberFormat="1" applyFont="1" applyFill="1" applyBorder="1" applyAlignment="1">
      <alignment wrapText="1"/>
    </xf>
    <xf numFmtId="49" fontId="22" fillId="34" borderId="10" xfId="0" applyNumberFormat="1" applyFont="1" applyFill="1" applyBorder="1" applyAlignment="1">
      <alignment/>
    </xf>
    <xf numFmtId="0" fontId="22" fillId="34" borderId="10" xfId="0" applyFont="1" applyFill="1" applyBorder="1" applyAlignment="1">
      <alignment horizontal="left"/>
    </xf>
    <xf numFmtId="49" fontId="22" fillId="34" borderId="10" xfId="0" applyNumberFormat="1" applyFont="1" applyFill="1" applyBorder="1" applyAlignment="1">
      <alignment horizontal="left"/>
    </xf>
    <xf numFmtId="0" fontId="23" fillId="34" borderId="10" xfId="0" applyFont="1" applyFill="1" applyBorder="1" applyAlignment="1">
      <alignment/>
    </xf>
    <xf numFmtId="0" fontId="24" fillId="34" borderId="10" xfId="0" applyFont="1" applyFill="1" applyBorder="1" applyAlignment="1">
      <alignment wrapText="1"/>
    </xf>
    <xf numFmtId="49" fontId="25" fillId="34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49" fontId="22" fillId="33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1" fontId="21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56" applyFont="1" applyBorder="1" applyAlignment="1">
      <alignment horizontal="center" wrapText="1"/>
      <protection/>
    </xf>
    <xf numFmtId="0" fontId="1" fillId="0" borderId="13" xfId="0" applyFont="1" applyBorder="1" applyAlignment="1">
      <alignment wrapText="1"/>
    </xf>
    <xf numFmtId="0" fontId="78" fillId="0" borderId="14" xfId="54" applyFont="1" applyBorder="1" applyAlignment="1">
      <alignment horizontal="center" vertical="top" wrapText="1"/>
      <protection/>
    </xf>
    <xf numFmtId="1" fontId="1" fillId="0" borderId="12" xfId="56" applyNumberFormat="1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 textRotation="90" wrapText="1"/>
      <protection/>
    </xf>
    <xf numFmtId="0" fontId="26" fillId="0" borderId="14" xfId="56" applyFont="1" applyBorder="1" applyAlignment="1">
      <alignment horizontal="center" vertical="center" textRotation="90" wrapText="1"/>
      <protection/>
    </xf>
    <xf numFmtId="179" fontId="1" fillId="7" borderId="12" xfId="56" applyNumberFormat="1" applyFont="1" applyFill="1" applyBorder="1" applyAlignment="1">
      <alignment horizontal="right" vertical="center" wrapText="1"/>
      <protection/>
    </xf>
    <xf numFmtId="49" fontId="27" fillId="0" borderId="10" xfId="54" applyNumberFormat="1" applyFont="1" applyFill="1" applyBorder="1" applyAlignment="1">
      <alignment vertical="center" wrapText="1"/>
      <protection/>
    </xf>
    <xf numFmtId="49" fontId="28" fillId="0" borderId="10" xfId="56" applyNumberFormat="1" applyFont="1" applyBorder="1" applyAlignment="1">
      <alignment horizontal="center"/>
      <protection/>
    </xf>
    <xf numFmtId="4" fontId="21" fillId="0" borderId="10" xfId="56" applyNumberFormat="1" applyFont="1" applyBorder="1" applyAlignment="1">
      <alignment horizontal="right" vertical="center"/>
      <protection/>
    </xf>
    <xf numFmtId="1" fontId="5" fillId="35" borderId="10" xfId="56" applyNumberFormat="1" applyFont="1" applyFill="1" applyBorder="1" applyAlignment="1">
      <alignment horizontal="center"/>
      <protection/>
    </xf>
    <xf numFmtId="0" fontId="27" fillId="35" borderId="10" xfId="54" applyNumberFormat="1" applyFont="1" applyFill="1" applyBorder="1" applyAlignment="1">
      <alignment wrapText="1"/>
      <protection/>
    </xf>
    <xf numFmtId="49" fontId="28" fillId="35" borderId="10" xfId="56" applyNumberFormat="1" applyFont="1" applyFill="1" applyBorder="1" applyAlignment="1">
      <alignment horizontal="center" vertical="center" wrapText="1"/>
      <protection/>
    </xf>
    <xf numFmtId="1" fontId="1" fillId="36" borderId="10" xfId="56" applyNumberFormat="1" applyFont="1" applyFill="1" applyBorder="1" applyAlignment="1">
      <alignment horizontal="center"/>
      <protection/>
    </xf>
    <xf numFmtId="0" fontId="16" fillId="36" borderId="10" xfId="56" applyFont="1" applyFill="1" applyBorder="1" applyAlignment="1">
      <alignment wrapText="1"/>
      <protection/>
    </xf>
    <xf numFmtId="49" fontId="16" fillId="36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Border="1" applyAlignment="1">
      <alignment horizontal="center"/>
      <protection/>
    </xf>
    <xf numFmtId="0" fontId="16" fillId="0" borderId="10" xfId="57" applyFont="1" applyBorder="1" applyAlignment="1">
      <alignment wrapText="1"/>
      <protection/>
    </xf>
    <xf numFmtId="49" fontId="16" fillId="0" borderId="10" xfId="56" applyNumberFormat="1" applyFont="1" applyFill="1" applyBorder="1" applyAlignment="1">
      <alignment horizontal="center" vertical="center"/>
      <protection/>
    </xf>
    <xf numFmtId="49" fontId="16" fillId="33" borderId="10" xfId="56" applyNumberFormat="1" applyFont="1" applyFill="1" applyBorder="1" applyAlignment="1">
      <alignment horizontal="center" vertical="center"/>
      <protection/>
    </xf>
    <xf numFmtId="1" fontId="1" fillId="0" borderId="10" xfId="56" applyNumberFormat="1" applyFont="1" applyFill="1" applyBorder="1" applyAlignment="1">
      <alignment horizontal="center"/>
      <protection/>
    </xf>
    <xf numFmtId="0" fontId="16" fillId="36" borderId="10" xfId="57" applyFont="1" applyFill="1" applyBorder="1" applyAlignment="1">
      <alignment wrapText="1"/>
      <protection/>
    </xf>
    <xf numFmtId="1" fontId="5" fillId="36" borderId="10" xfId="56" applyNumberFormat="1" applyFont="1" applyFill="1" applyBorder="1" applyAlignment="1">
      <alignment horizontal="center"/>
      <protection/>
    </xf>
    <xf numFmtId="1" fontId="19" fillId="36" borderId="10" xfId="56" applyNumberFormat="1" applyFont="1" applyFill="1" applyBorder="1" applyAlignment="1">
      <alignment horizontal="center" vertical="center"/>
      <protection/>
    </xf>
    <xf numFmtId="0" fontId="16" fillId="36" borderId="10" xfId="54" applyNumberFormat="1" applyFont="1" applyFill="1" applyBorder="1" applyAlignment="1">
      <alignment vertical="center" wrapText="1"/>
      <protection/>
    </xf>
    <xf numFmtId="1" fontId="1" fillId="0" borderId="10" xfId="56" applyNumberFormat="1" applyFont="1" applyBorder="1" applyAlignment="1">
      <alignment horizontal="center" vertical="center"/>
      <protection/>
    </xf>
    <xf numFmtId="0" fontId="17" fillId="0" borderId="10" xfId="54" applyNumberFormat="1" applyFont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7" fillId="33" borderId="10" xfId="54" applyNumberFormat="1" applyFont="1" applyFill="1" applyBorder="1" applyAlignment="1">
      <alignment vertical="center" wrapText="1"/>
      <protection/>
    </xf>
    <xf numFmtId="172" fontId="16" fillId="0" borderId="10" xfId="56" applyNumberFormat="1" applyFont="1" applyBorder="1" applyAlignment="1">
      <alignment horizontal="center" vertical="center"/>
      <protection/>
    </xf>
    <xf numFmtId="1" fontId="5" fillId="36" borderId="10" xfId="56" applyNumberFormat="1" applyFont="1" applyFill="1" applyBorder="1" applyAlignment="1">
      <alignment horizontal="center" vertical="center"/>
      <protection/>
    </xf>
    <xf numFmtId="1" fontId="17" fillId="36" borderId="10" xfId="55" applyNumberFormat="1" applyFont="1" applyFill="1" applyBorder="1" applyAlignment="1" applyProtection="1">
      <alignment vertical="center" wrapText="1"/>
      <protection locked="0"/>
    </xf>
    <xf numFmtId="172" fontId="16" fillId="36" borderId="10" xfId="56" applyNumberFormat="1" applyFont="1" applyFill="1" applyBorder="1" applyAlignment="1">
      <alignment horizontal="center" vertical="center"/>
      <protection/>
    </xf>
    <xf numFmtId="0" fontId="16" fillId="36" borderId="10" xfId="56" applyNumberFormat="1" applyFont="1" applyFill="1" applyBorder="1" applyAlignment="1">
      <alignment horizontal="center" vertical="center"/>
      <protection/>
    </xf>
    <xf numFmtId="1" fontId="79" fillId="6" borderId="10" xfId="56" applyNumberFormat="1" applyFont="1" applyFill="1" applyBorder="1" applyAlignment="1">
      <alignment horizontal="center"/>
      <protection/>
    </xf>
    <xf numFmtId="49" fontId="80" fillId="6" borderId="10" xfId="54" applyNumberFormat="1" applyFont="1" applyFill="1" applyBorder="1" applyAlignment="1">
      <alignment vertical="center" wrapText="1"/>
      <protection/>
    </xf>
    <xf numFmtId="49" fontId="80" fillId="6" borderId="10" xfId="56" applyNumberFormat="1" applyFont="1" applyFill="1" applyBorder="1" applyAlignment="1">
      <alignment horizontal="center"/>
      <protection/>
    </xf>
    <xf numFmtId="49" fontId="17" fillId="0" borderId="10" xfId="54" applyNumberFormat="1" applyFont="1" applyFill="1" applyBorder="1" applyAlignment="1">
      <alignment vertical="center" wrapText="1"/>
      <protection/>
    </xf>
    <xf numFmtId="49" fontId="16" fillId="0" borderId="10" xfId="56" applyNumberFormat="1" applyFont="1" applyBorder="1" applyAlignment="1">
      <alignment horizontal="center"/>
      <protection/>
    </xf>
    <xf numFmtId="1" fontId="5" fillId="12" borderId="10" xfId="56" applyNumberFormat="1" applyFont="1" applyFill="1" applyBorder="1" applyAlignment="1">
      <alignment horizontal="center" vertical="center"/>
      <protection/>
    </xf>
    <xf numFmtId="1" fontId="1" fillId="34" borderId="10" xfId="56" applyNumberFormat="1" applyFont="1" applyFill="1" applyBorder="1">
      <alignment/>
      <protection/>
    </xf>
    <xf numFmtId="49" fontId="27" fillId="34" borderId="10" xfId="54" applyNumberFormat="1" applyFont="1" applyFill="1" applyBorder="1" applyAlignment="1">
      <alignment vertical="center" wrapText="1"/>
      <protection/>
    </xf>
    <xf numFmtId="49" fontId="28" fillId="34" borderId="10" xfId="56" applyNumberFormat="1" applyFont="1" applyFill="1" applyBorder="1" applyAlignment="1">
      <alignment horizontal="center"/>
      <protection/>
    </xf>
    <xf numFmtId="179" fontId="1" fillId="33" borderId="10" xfId="56" applyNumberFormat="1" applyFont="1" applyFill="1" applyBorder="1" applyAlignment="1">
      <alignment horizontal="right" vertical="center" wrapText="1"/>
      <protection/>
    </xf>
    <xf numFmtId="179" fontId="1" fillId="0" borderId="10" xfId="56" applyNumberFormat="1" applyFont="1" applyBorder="1" applyAlignment="1">
      <alignment horizontal="right" vertical="center" wrapText="1"/>
      <protection/>
    </xf>
    <xf numFmtId="1" fontId="13" fillId="0" borderId="10" xfId="56" applyNumberFormat="1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 wrapText="1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1" fontId="1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49" fontId="11" fillId="32" borderId="0" xfId="0" applyNumberFormat="1" applyFont="1" applyFill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/>
    </xf>
    <xf numFmtId="49" fontId="11" fillId="37" borderId="10" xfId="0" applyNumberFormat="1" applyFont="1" applyFill="1" applyBorder="1" applyAlignment="1">
      <alignment horizontal="right"/>
    </xf>
    <xf numFmtId="49" fontId="23" fillId="34" borderId="10" xfId="0" applyNumberFormat="1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49" fontId="23" fillId="34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0" fontId="11" fillId="32" borderId="11" xfId="0" applyFont="1" applyFill="1" applyBorder="1" applyAlignment="1">
      <alignment textRotation="90" wrapText="1"/>
    </xf>
    <xf numFmtId="49" fontId="11" fillId="32" borderId="11" xfId="0" applyNumberFormat="1" applyFont="1" applyFill="1" applyBorder="1" applyAlignment="1">
      <alignment horizontal="center" textRotation="90" wrapText="1"/>
    </xf>
    <xf numFmtId="0" fontId="11" fillId="32" borderId="11" xfId="0" applyFont="1" applyFill="1" applyBorder="1" applyAlignment="1">
      <alignment horizontal="right" textRotation="90" wrapText="1"/>
    </xf>
    <xf numFmtId="49" fontId="81" fillId="0" borderId="0" xfId="0" applyNumberFormat="1" applyFont="1" applyAlignment="1">
      <alignment wrapText="1"/>
    </xf>
    <xf numFmtId="183" fontId="11" fillId="33" borderId="10" xfId="53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>
      <alignment wrapText="1"/>
    </xf>
    <xf numFmtId="0" fontId="11" fillId="33" borderId="0" xfId="0" applyFont="1" applyFill="1" applyAlignment="1">
      <alignment/>
    </xf>
    <xf numFmtId="0" fontId="11" fillId="38" borderId="0" xfId="0" applyFont="1" applyFill="1" applyAlignment="1">
      <alignment horizontal="justify" vertical="center"/>
    </xf>
    <xf numFmtId="1" fontId="5" fillId="33" borderId="10" xfId="56" applyNumberFormat="1" applyFont="1" applyFill="1" applyBorder="1" applyAlignment="1">
      <alignment horizontal="center" vertical="center"/>
      <protection/>
    </xf>
    <xf numFmtId="1" fontId="17" fillId="33" borderId="11" xfId="55" applyNumberFormat="1" applyFont="1" applyFill="1" applyBorder="1" applyAlignment="1" applyProtection="1">
      <alignment vertical="center" wrapText="1"/>
      <protection locked="0"/>
    </xf>
    <xf numFmtId="172" fontId="16" fillId="33" borderId="10" xfId="56" applyNumberFormat="1" applyFont="1" applyFill="1" applyBorder="1" applyAlignment="1">
      <alignment horizontal="center" vertical="center"/>
      <protection/>
    </xf>
    <xf numFmtId="0" fontId="16" fillId="33" borderId="10" xfId="56" applyNumberFormat="1" applyFont="1" applyFill="1" applyBorder="1" applyAlignment="1">
      <alignment horizontal="center" vertical="center"/>
      <protection/>
    </xf>
    <xf numFmtId="0" fontId="16" fillId="33" borderId="11" xfId="0" applyFont="1" applyFill="1" applyBorder="1" applyAlignment="1">
      <alignment wrapText="1"/>
    </xf>
    <xf numFmtId="0" fontId="4" fillId="0" borderId="0" xfId="56" applyFont="1" applyBorder="1" applyAlignment="1">
      <alignment horizontal="right" wrapText="1"/>
      <protection/>
    </xf>
    <xf numFmtId="49" fontId="1" fillId="0" borderId="0" xfId="0" applyNumberFormat="1" applyFont="1" applyBorder="1" applyAlignment="1">
      <alignment wrapText="1"/>
    </xf>
    <xf numFmtId="179" fontId="21" fillId="0" borderId="10" xfId="56" applyNumberFormat="1" applyFont="1" applyBorder="1" applyAlignment="1">
      <alignment horizontal="right" vertical="center"/>
      <protection/>
    </xf>
    <xf numFmtId="1" fontId="17" fillId="36" borderId="11" xfId="55" applyNumberFormat="1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>
      <alignment wrapText="1"/>
    </xf>
    <xf numFmtId="4" fontId="21" fillId="7" borderId="12" xfId="56" applyNumberFormat="1" applyFont="1" applyFill="1" applyBorder="1" applyAlignment="1">
      <alignment horizontal="right" vertical="center"/>
      <protection/>
    </xf>
    <xf numFmtId="4" fontId="19" fillId="6" borderId="10" xfId="0" applyNumberFormat="1" applyFont="1" applyFill="1" applyBorder="1" applyAlignment="1">
      <alignment horizontal="center" vertical="center"/>
    </xf>
    <xf numFmtId="4" fontId="19" fillId="6" borderId="10" xfId="56" applyNumberFormat="1" applyFont="1" applyFill="1" applyBorder="1" applyAlignment="1">
      <alignment horizontal="center" vertical="center"/>
      <protection/>
    </xf>
    <xf numFmtId="4" fontId="19" fillId="6" borderId="12" xfId="56" applyNumberFormat="1" applyFont="1" applyFill="1" applyBorder="1" applyAlignment="1">
      <alignment horizontal="center" vertical="center"/>
      <protection/>
    </xf>
    <xf numFmtId="4" fontId="19" fillId="33" borderId="12" xfId="56" applyNumberFormat="1" applyFont="1" applyFill="1" applyBorder="1" applyAlignment="1">
      <alignment horizontal="center" vertical="center"/>
      <protection/>
    </xf>
    <xf numFmtId="4" fontId="82" fillId="33" borderId="12" xfId="56" applyNumberFormat="1" applyFont="1" applyFill="1" applyBorder="1" applyAlignment="1">
      <alignment horizontal="center" vertical="center"/>
      <protection/>
    </xf>
    <xf numFmtId="4" fontId="21" fillId="6" borderId="12" xfId="56" applyNumberFormat="1" applyFont="1" applyFill="1" applyBorder="1" applyAlignment="1">
      <alignment horizontal="center" vertical="center"/>
      <protection/>
    </xf>
    <xf numFmtId="4" fontId="21" fillId="33" borderId="12" xfId="56" applyNumberFormat="1" applyFont="1" applyFill="1" applyBorder="1" applyAlignment="1">
      <alignment horizontal="center" vertical="center"/>
      <protection/>
    </xf>
    <xf numFmtId="4" fontId="83" fillId="6" borderId="12" xfId="56" applyNumberFormat="1" applyFont="1" applyFill="1" applyBorder="1" applyAlignment="1">
      <alignment horizontal="center"/>
      <protection/>
    </xf>
    <xf numFmtId="4" fontId="82" fillId="6" borderId="12" xfId="56" applyNumberFormat="1" applyFont="1" applyFill="1" applyBorder="1" applyAlignment="1">
      <alignment horizontal="center"/>
      <protection/>
    </xf>
    <xf numFmtId="4" fontId="19" fillId="33" borderId="12" xfId="56" applyNumberFormat="1" applyFont="1" applyFill="1" applyBorder="1" applyAlignment="1">
      <alignment horizontal="center"/>
      <protection/>
    </xf>
    <xf numFmtId="4" fontId="19" fillId="6" borderId="12" xfId="56" applyNumberFormat="1" applyFont="1" applyFill="1" applyBorder="1" applyAlignment="1">
      <alignment horizontal="center"/>
      <protection/>
    </xf>
    <xf numFmtId="4" fontId="21" fillId="6" borderId="12" xfId="56" applyNumberFormat="1" applyFont="1" applyFill="1" applyBorder="1" applyAlignment="1">
      <alignment horizontal="center"/>
      <protection/>
    </xf>
    <xf numFmtId="4" fontId="21" fillId="33" borderId="12" xfId="56" applyNumberFormat="1" applyFont="1" applyFill="1" applyBorder="1" applyAlignment="1">
      <alignment horizontal="center"/>
      <protection/>
    </xf>
    <xf numFmtId="181" fontId="19" fillId="33" borderId="10" xfId="0" applyNumberFormat="1" applyFont="1" applyFill="1" applyBorder="1" applyAlignment="1">
      <alignment horizontal="right"/>
    </xf>
    <xf numFmtId="181" fontId="31" fillId="34" borderId="10" xfId="0" applyNumberFormat="1" applyFont="1" applyFill="1" applyBorder="1" applyAlignment="1">
      <alignment horizontal="right"/>
    </xf>
    <xf numFmtId="181" fontId="84" fillId="7" borderId="10" xfId="0" applyNumberFormat="1" applyFont="1" applyFill="1" applyBorder="1" applyAlignment="1">
      <alignment/>
    </xf>
    <xf numFmtId="181" fontId="85" fillId="33" borderId="10" xfId="0" applyNumberFormat="1" applyFont="1" applyFill="1" applyBorder="1" applyAlignment="1">
      <alignment/>
    </xf>
    <xf numFmtId="181" fontId="19" fillId="33" borderId="10" xfId="0" applyNumberFormat="1" applyFont="1" applyFill="1" applyBorder="1" applyAlignment="1">
      <alignment/>
    </xf>
    <xf numFmtId="181" fontId="84" fillId="33" borderId="10" xfId="0" applyNumberFormat="1" applyFont="1" applyFill="1" applyBorder="1" applyAlignment="1">
      <alignment/>
    </xf>
    <xf numFmtId="172" fontId="19" fillId="33" borderId="10" xfId="0" applyNumberFormat="1" applyFont="1" applyFill="1" applyBorder="1" applyAlignment="1">
      <alignment/>
    </xf>
    <xf numFmtId="181" fontId="86" fillId="34" borderId="10" xfId="0" applyNumberFormat="1" applyFont="1" applyFill="1" applyBorder="1" applyAlignment="1">
      <alignment/>
    </xf>
    <xf numFmtId="181" fontId="87" fillId="34" borderId="10" xfId="0" applyNumberFormat="1" applyFont="1" applyFill="1" applyBorder="1" applyAlignment="1">
      <alignment/>
    </xf>
    <xf numFmtId="2" fontId="19" fillId="33" borderId="10" xfId="0" applyNumberFormat="1" applyFont="1" applyFill="1" applyBorder="1" applyAlignment="1">
      <alignment/>
    </xf>
    <xf numFmtId="181" fontId="31" fillId="33" borderId="10" xfId="0" applyNumberFormat="1" applyFont="1" applyFill="1" applyBorder="1" applyAlignment="1">
      <alignment horizontal="right"/>
    </xf>
    <xf numFmtId="4" fontId="19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justify" vertical="center"/>
    </xf>
    <xf numFmtId="4" fontId="13" fillId="0" borderId="10" xfId="0" applyNumberFormat="1" applyFont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4" fontId="5" fillId="0" borderId="0" xfId="0" applyNumberFormat="1" applyFont="1" applyAlignment="1">
      <alignment/>
    </xf>
    <xf numFmtId="49" fontId="11" fillId="7" borderId="10" xfId="0" applyNumberFormat="1" applyFont="1" applyFill="1" applyBorder="1" applyAlignment="1">
      <alignment/>
    </xf>
    <xf numFmtId="49" fontId="11" fillId="7" borderId="10" xfId="0" applyNumberFormat="1" applyFont="1" applyFill="1" applyBorder="1" applyAlignment="1">
      <alignment horizontal="center" wrapText="1"/>
    </xf>
    <xf numFmtId="49" fontId="11" fillId="7" borderId="10" xfId="0" applyNumberFormat="1" applyFont="1" applyFill="1" applyBorder="1" applyAlignment="1">
      <alignment horizontal="right"/>
    </xf>
    <xf numFmtId="181" fontId="85" fillId="7" borderId="10" xfId="0" applyNumberFormat="1" applyFont="1" applyFill="1" applyBorder="1" applyAlignment="1">
      <alignment/>
    </xf>
    <xf numFmtId="181" fontId="19" fillId="7" borderId="10" xfId="0" applyNumberFormat="1" applyFont="1" applyFill="1" applyBorder="1" applyAlignment="1">
      <alignment/>
    </xf>
    <xf numFmtId="0" fontId="32" fillId="0" borderId="10" xfId="0" applyNumberFormat="1" applyFont="1" applyFill="1" applyBorder="1" applyAlignment="1">
      <alignment horizontal="left" vertical="center" wrapText="1"/>
    </xf>
    <xf numFmtId="49" fontId="89" fillId="0" borderId="10" xfId="56" applyNumberFormat="1" applyFont="1" applyFill="1" applyBorder="1" applyAlignment="1">
      <alignment horizontal="center" vertical="center"/>
      <protection/>
    </xf>
    <xf numFmtId="172" fontId="85" fillId="33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/>
    </xf>
    <xf numFmtId="181" fontId="77" fillId="32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5" fillId="0" borderId="0" xfId="0" applyNumberFormat="1" applyFont="1" applyAlignment="1">
      <alignment horizontal="center" vertical="center"/>
    </xf>
    <xf numFmtId="0" fontId="1" fillId="32" borderId="0" xfId="0" applyFont="1" applyFill="1" applyAlignment="1">
      <alignment/>
    </xf>
    <xf numFmtId="49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81" fontId="1" fillId="32" borderId="10" xfId="0" applyNumberFormat="1" applyFont="1" applyFill="1" applyBorder="1" applyAlignment="1">
      <alignment/>
    </xf>
    <xf numFmtId="181" fontId="1" fillId="0" borderId="10" xfId="0" applyNumberFormat="1" applyFont="1" applyBorder="1" applyAlignment="1">
      <alignment/>
    </xf>
    <xf numFmtId="4" fontId="90" fillId="0" borderId="10" xfId="0" applyNumberFormat="1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left"/>
    </xf>
    <xf numFmtId="4" fontId="1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56" applyFont="1" applyBorder="1" applyAlignment="1">
      <alignment horizontal="center" wrapText="1"/>
      <protection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" fontId="1" fillId="0" borderId="11" xfId="56" applyNumberFormat="1" applyFont="1" applyBorder="1" applyAlignment="1">
      <alignment horizontal="center"/>
      <protection/>
    </xf>
    <xf numFmtId="1" fontId="1" fillId="0" borderId="12" xfId="56" applyNumberFormat="1" applyFont="1" applyBorder="1" applyAlignment="1">
      <alignment horizontal="center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6" fillId="0" borderId="12" xfId="54" applyFont="1" applyBorder="1" applyAlignment="1">
      <alignment horizontal="center" vertical="center" wrapText="1"/>
      <protection/>
    </xf>
    <xf numFmtId="0" fontId="16" fillId="0" borderId="10" xfId="54" applyFont="1" applyBorder="1" applyAlignment="1">
      <alignment horizontal="center" vertical="top" wrapText="1"/>
      <protection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Alignment="1">
      <alignment horizontal="right"/>
    </xf>
    <xf numFmtId="49" fontId="11" fillId="32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81" fontId="10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right"/>
    </xf>
    <xf numFmtId="0" fontId="4" fillId="0" borderId="0" xfId="56" applyFont="1" applyBorder="1" applyAlignment="1">
      <alignment horizontal="right" wrapText="1"/>
      <protection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10" fillId="0" borderId="0" xfId="0" applyNumberFormat="1" applyFont="1" applyAlignment="1">
      <alignment horizontal="right" wrapText="1"/>
    </xf>
    <xf numFmtId="0" fontId="2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1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_AS46" xfId="54"/>
    <cellStyle name="Обычный_P_AS9" xfId="55"/>
    <cellStyle name="Обычный_Объем 2007" xfId="56"/>
    <cellStyle name="Обычный_район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O10" sqref="O10"/>
    </sheetView>
  </sheetViews>
  <sheetFormatPr defaultColWidth="9.00390625" defaultRowHeight="12.75"/>
  <cols>
    <col min="1" max="1" width="5.25390625" style="1" customWidth="1"/>
    <col min="2" max="2" width="27.75390625" style="32" customWidth="1"/>
    <col min="3" max="3" width="4.625" style="32" customWidth="1"/>
    <col min="4" max="6" width="3.25390625" style="32" customWidth="1"/>
    <col min="7" max="7" width="4.25390625" style="32" customWidth="1"/>
    <col min="8" max="8" width="4.625" style="32" customWidth="1"/>
    <col min="9" max="9" width="5.75390625" style="32" customWidth="1"/>
    <col min="10" max="10" width="5.00390625" style="32" customWidth="1"/>
    <col min="11" max="11" width="10.125" style="1" customWidth="1"/>
    <col min="12" max="13" width="10.375" style="1" customWidth="1"/>
    <col min="14" max="14" width="7.00390625" style="1" customWidth="1"/>
    <col min="15" max="16384" width="9.125" style="1" customWidth="1"/>
  </cols>
  <sheetData>
    <row r="1" spans="9:13" ht="12.75">
      <c r="I1" s="228" t="s">
        <v>297</v>
      </c>
      <c r="J1" s="229"/>
      <c r="K1" s="229"/>
      <c r="L1" s="229"/>
      <c r="M1" s="229"/>
    </row>
    <row r="2" spans="1:13" ht="79.5" customHeight="1">
      <c r="A2" s="20"/>
      <c r="C2" s="85"/>
      <c r="D2" s="86"/>
      <c r="E2" s="86"/>
      <c r="F2" s="86"/>
      <c r="G2" s="86"/>
      <c r="H2" s="86"/>
      <c r="I2" s="238" t="s">
        <v>348</v>
      </c>
      <c r="J2" s="239"/>
      <c r="K2" s="239"/>
      <c r="L2" s="239"/>
      <c r="M2" s="239"/>
    </row>
    <row r="3" spans="1:13" ht="20.25" customHeight="1">
      <c r="A3" s="230" t="s">
        <v>340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  <c r="L3" s="232"/>
      <c r="M3" s="232"/>
    </row>
    <row r="4" spans="1:13" ht="21" customHeight="1">
      <c r="A4" s="230" t="s">
        <v>332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ht="11.25" customHeight="1">
      <c r="A5" s="87"/>
      <c r="B5" s="52"/>
      <c r="C5" s="88"/>
      <c r="D5" s="88"/>
      <c r="E5" s="88"/>
      <c r="F5" s="88"/>
      <c r="G5" s="88"/>
      <c r="H5" s="88"/>
      <c r="I5" s="88"/>
      <c r="J5" s="88"/>
      <c r="K5" s="88"/>
      <c r="L5" s="88"/>
      <c r="M5" s="88" t="s">
        <v>159</v>
      </c>
    </row>
    <row r="6" spans="1:13" ht="19.5" customHeight="1">
      <c r="A6" s="233"/>
      <c r="B6" s="235" t="s">
        <v>37</v>
      </c>
      <c r="C6" s="237" t="s">
        <v>38</v>
      </c>
      <c r="D6" s="237"/>
      <c r="E6" s="237"/>
      <c r="F6" s="237"/>
      <c r="G6" s="237"/>
      <c r="H6" s="237"/>
      <c r="I6" s="237"/>
      <c r="J6" s="237"/>
      <c r="K6" s="89"/>
      <c r="L6" s="27"/>
      <c r="M6" s="27"/>
    </row>
    <row r="7" spans="1:13" ht="51" customHeight="1">
      <c r="A7" s="234"/>
      <c r="B7" s="236"/>
      <c r="C7" s="91" t="s">
        <v>39</v>
      </c>
      <c r="D7" s="91" t="s">
        <v>40</v>
      </c>
      <c r="E7" s="91" t="s">
        <v>41</v>
      </c>
      <c r="F7" s="91" t="s">
        <v>42</v>
      </c>
      <c r="G7" s="91" t="s">
        <v>43</v>
      </c>
      <c r="H7" s="91" t="s">
        <v>44</v>
      </c>
      <c r="I7" s="91" t="s">
        <v>136</v>
      </c>
      <c r="J7" s="92" t="s">
        <v>137</v>
      </c>
      <c r="K7" s="93" t="s">
        <v>290</v>
      </c>
      <c r="L7" s="63" t="s">
        <v>305</v>
      </c>
      <c r="M7" s="63" t="s">
        <v>333</v>
      </c>
    </row>
    <row r="8" spans="1:13" ht="15" customHeight="1">
      <c r="A8" s="90"/>
      <c r="B8" s="94" t="s">
        <v>72</v>
      </c>
      <c r="C8" s="95"/>
      <c r="D8" s="95"/>
      <c r="E8" s="95"/>
      <c r="F8" s="95"/>
      <c r="G8" s="95"/>
      <c r="H8" s="95"/>
      <c r="I8" s="95"/>
      <c r="J8" s="95"/>
      <c r="K8" s="176">
        <f>K9+K33</f>
        <v>12331.029999999999</v>
      </c>
      <c r="L8" s="96">
        <f>L9+L33</f>
        <v>10155.400000000001</v>
      </c>
      <c r="M8" s="96">
        <f>M9+M33</f>
        <v>10350.9</v>
      </c>
    </row>
    <row r="9" spans="1:13" ht="23.25" customHeight="1">
      <c r="A9" s="97" t="s">
        <v>45</v>
      </c>
      <c r="B9" s="98" t="s">
        <v>46</v>
      </c>
      <c r="C9" s="99" t="s">
        <v>47</v>
      </c>
      <c r="D9" s="99" t="s">
        <v>48</v>
      </c>
      <c r="E9" s="99" t="s">
        <v>49</v>
      </c>
      <c r="F9" s="99" t="s">
        <v>49</v>
      </c>
      <c r="G9" s="99" t="s">
        <v>47</v>
      </c>
      <c r="H9" s="99" t="s">
        <v>49</v>
      </c>
      <c r="I9" s="99" t="s">
        <v>50</v>
      </c>
      <c r="J9" s="99" t="s">
        <v>47</v>
      </c>
      <c r="K9" s="177">
        <f>K10+K16+K21+K23+K28+K29+K30+K31</f>
        <v>8138.83</v>
      </c>
      <c r="L9" s="177">
        <f>L10+L16+L21+L23+L28+L30</f>
        <v>7776.500000000001</v>
      </c>
      <c r="M9" s="177">
        <f>M10+M16+M21+M23+M28+M30</f>
        <v>7972</v>
      </c>
    </row>
    <row r="10" spans="1:13" ht="19.5" customHeight="1">
      <c r="A10" s="100" t="s">
        <v>51</v>
      </c>
      <c r="B10" s="101" t="s">
        <v>52</v>
      </c>
      <c r="C10" s="102" t="s">
        <v>53</v>
      </c>
      <c r="D10" s="102" t="s">
        <v>48</v>
      </c>
      <c r="E10" s="102" t="s">
        <v>6</v>
      </c>
      <c r="F10" s="102" t="s">
        <v>12</v>
      </c>
      <c r="G10" s="102" t="s">
        <v>47</v>
      </c>
      <c r="H10" s="102" t="s">
        <v>6</v>
      </c>
      <c r="I10" s="102" t="s">
        <v>50</v>
      </c>
      <c r="J10" s="102" t="s">
        <v>54</v>
      </c>
      <c r="K10" s="178">
        <f>SUM(K11:K15)</f>
        <v>1981.4</v>
      </c>
      <c r="L10" s="178">
        <f>SUM(L11:L15)</f>
        <v>2102.4</v>
      </c>
      <c r="M10" s="178">
        <f>SUM(M11:M15)</f>
        <v>2232.4</v>
      </c>
    </row>
    <row r="11" spans="1:13" ht="99" customHeight="1">
      <c r="A11" s="103" t="s">
        <v>55</v>
      </c>
      <c r="B11" s="104" t="s">
        <v>342</v>
      </c>
      <c r="C11" s="105" t="s">
        <v>53</v>
      </c>
      <c r="D11" s="105" t="s">
        <v>48</v>
      </c>
      <c r="E11" s="105" t="s">
        <v>6</v>
      </c>
      <c r="F11" s="105" t="s">
        <v>12</v>
      </c>
      <c r="G11" s="105" t="s">
        <v>278</v>
      </c>
      <c r="H11" s="105" t="s">
        <v>6</v>
      </c>
      <c r="I11" s="105" t="s">
        <v>50</v>
      </c>
      <c r="J11" s="105" t="s">
        <v>54</v>
      </c>
      <c r="K11" s="179">
        <v>1806</v>
      </c>
      <c r="L11" s="180">
        <v>1926</v>
      </c>
      <c r="M11" s="180">
        <v>2055</v>
      </c>
    </row>
    <row r="12" spans="1:13" ht="79.5" customHeight="1">
      <c r="A12" s="107" t="s">
        <v>57</v>
      </c>
      <c r="B12" s="104" t="s">
        <v>279</v>
      </c>
      <c r="C12" s="105" t="s">
        <v>53</v>
      </c>
      <c r="D12" s="105" t="s">
        <v>48</v>
      </c>
      <c r="E12" s="105" t="s">
        <v>6</v>
      </c>
      <c r="F12" s="105" t="s">
        <v>12</v>
      </c>
      <c r="G12" s="105" t="s">
        <v>188</v>
      </c>
      <c r="H12" s="105" t="s">
        <v>6</v>
      </c>
      <c r="I12" s="105" t="s">
        <v>50</v>
      </c>
      <c r="J12" s="105" t="s">
        <v>54</v>
      </c>
      <c r="K12" s="179">
        <v>2.4</v>
      </c>
      <c r="L12" s="180">
        <v>2.4</v>
      </c>
      <c r="M12" s="180">
        <v>2.4</v>
      </c>
    </row>
    <row r="13" spans="1:13" ht="102" customHeight="1">
      <c r="A13" s="107" t="s">
        <v>142</v>
      </c>
      <c r="B13" s="104" t="s">
        <v>291</v>
      </c>
      <c r="C13" s="105" t="s">
        <v>53</v>
      </c>
      <c r="D13" s="105" t="s">
        <v>48</v>
      </c>
      <c r="E13" s="105" t="s">
        <v>6</v>
      </c>
      <c r="F13" s="105" t="s">
        <v>12</v>
      </c>
      <c r="G13" s="105" t="s">
        <v>292</v>
      </c>
      <c r="H13" s="105" t="s">
        <v>6</v>
      </c>
      <c r="I13" s="105" t="s">
        <v>50</v>
      </c>
      <c r="J13" s="105" t="s">
        <v>54</v>
      </c>
      <c r="K13" s="179">
        <v>16</v>
      </c>
      <c r="L13" s="180">
        <v>17</v>
      </c>
      <c r="M13" s="180">
        <v>18</v>
      </c>
    </row>
    <row r="14" spans="1:13" ht="55.5" customHeight="1">
      <c r="A14" s="107" t="s">
        <v>143</v>
      </c>
      <c r="B14" s="104" t="s">
        <v>280</v>
      </c>
      <c r="C14" s="105" t="s">
        <v>53</v>
      </c>
      <c r="D14" s="105" t="s">
        <v>48</v>
      </c>
      <c r="E14" s="105" t="s">
        <v>6</v>
      </c>
      <c r="F14" s="105" t="s">
        <v>12</v>
      </c>
      <c r="G14" s="213" t="s">
        <v>174</v>
      </c>
      <c r="H14" s="105" t="s">
        <v>6</v>
      </c>
      <c r="I14" s="105" t="s">
        <v>50</v>
      </c>
      <c r="J14" s="105" t="s">
        <v>54</v>
      </c>
      <c r="K14" s="179">
        <v>37</v>
      </c>
      <c r="L14" s="180">
        <v>37</v>
      </c>
      <c r="M14" s="180">
        <v>37</v>
      </c>
    </row>
    <row r="15" spans="1:13" ht="79.5" customHeight="1">
      <c r="A15" s="107" t="s">
        <v>144</v>
      </c>
      <c r="B15" s="104" t="s">
        <v>281</v>
      </c>
      <c r="C15" s="105" t="s">
        <v>53</v>
      </c>
      <c r="D15" s="105" t="s">
        <v>48</v>
      </c>
      <c r="E15" s="105" t="s">
        <v>6</v>
      </c>
      <c r="F15" s="105" t="s">
        <v>12</v>
      </c>
      <c r="G15" s="213" t="s">
        <v>336</v>
      </c>
      <c r="H15" s="105" t="s">
        <v>6</v>
      </c>
      <c r="I15" s="105" t="s">
        <v>50</v>
      </c>
      <c r="J15" s="105" t="s">
        <v>54</v>
      </c>
      <c r="K15" s="179">
        <v>120</v>
      </c>
      <c r="L15" s="180">
        <v>120</v>
      </c>
      <c r="M15" s="180">
        <v>120</v>
      </c>
    </row>
    <row r="16" spans="1:13" ht="33.75" customHeight="1">
      <c r="A16" s="100">
        <v>2</v>
      </c>
      <c r="B16" s="108" t="s">
        <v>87</v>
      </c>
      <c r="C16" s="102" t="s">
        <v>119</v>
      </c>
      <c r="D16" s="102" t="s">
        <v>48</v>
      </c>
      <c r="E16" s="102" t="s">
        <v>16</v>
      </c>
      <c r="F16" s="102" t="s">
        <v>12</v>
      </c>
      <c r="G16" s="102" t="s">
        <v>47</v>
      </c>
      <c r="H16" s="102" t="s">
        <v>6</v>
      </c>
      <c r="I16" s="102" t="s">
        <v>50</v>
      </c>
      <c r="J16" s="102" t="s">
        <v>54</v>
      </c>
      <c r="K16" s="179">
        <f>SUM(K17:K20)</f>
        <v>1335.3</v>
      </c>
      <c r="L16" s="181">
        <f>SUM(L17:L20)</f>
        <v>1419.7</v>
      </c>
      <c r="M16" s="181">
        <f>SUM(M17:M20)</f>
        <v>1453.9999999999998</v>
      </c>
    </row>
    <row r="17" spans="1:13" ht="66.75" customHeight="1">
      <c r="A17" s="107" t="s">
        <v>33</v>
      </c>
      <c r="B17" s="104" t="s">
        <v>88</v>
      </c>
      <c r="C17" s="105" t="s">
        <v>119</v>
      </c>
      <c r="D17" s="105" t="s">
        <v>48</v>
      </c>
      <c r="E17" s="105" t="s">
        <v>16</v>
      </c>
      <c r="F17" s="105" t="s">
        <v>12</v>
      </c>
      <c r="G17" s="105" t="s">
        <v>189</v>
      </c>
      <c r="H17" s="105" t="s">
        <v>6</v>
      </c>
      <c r="I17" s="105" t="s">
        <v>50</v>
      </c>
      <c r="J17" s="105" t="s">
        <v>54</v>
      </c>
      <c r="K17" s="179">
        <v>696.4</v>
      </c>
      <c r="L17" s="181">
        <v>738.6</v>
      </c>
      <c r="M17" s="181">
        <v>757.4</v>
      </c>
    </row>
    <row r="18" spans="1:13" ht="86.25" customHeight="1">
      <c r="A18" s="107" t="s">
        <v>116</v>
      </c>
      <c r="B18" s="104" t="s">
        <v>89</v>
      </c>
      <c r="C18" s="105" t="s">
        <v>119</v>
      </c>
      <c r="D18" s="105" t="s">
        <v>48</v>
      </c>
      <c r="E18" s="105" t="s">
        <v>16</v>
      </c>
      <c r="F18" s="105" t="s">
        <v>12</v>
      </c>
      <c r="G18" s="105" t="s">
        <v>190</v>
      </c>
      <c r="H18" s="105" t="s">
        <v>6</v>
      </c>
      <c r="I18" s="105" t="s">
        <v>50</v>
      </c>
      <c r="J18" s="105" t="s">
        <v>54</v>
      </c>
      <c r="K18" s="179">
        <v>3.3</v>
      </c>
      <c r="L18" s="181">
        <v>3.9</v>
      </c>
      <c r="M18" s="181">
        <v>4</v>
      </c>
    </row>
    <row r="19" spans="1:13" ht="64.5" customHeight="1">
      <c r="A19" s="107" t="s">
        <v>117</v>
      </c>
      <c r="B19" s="104" t="s">
        <v>90</v>
      </c>
      <c r="C19" s="105" t="s">
        <v>119</v>
      </c>
      <c r="D19" s="105" t="s">
        <v>48</v>
      </c>
      <c r="E19" s="105" t="s">
        <v>16</v>
      </c>
      <c r="F19" s="105" t="s">
        <v>12</v>
      </c>
      <c r="G19" s="105" t="s">
        <v>191</v>
      </c>
      <c r="H19" s="105" t="s">
        <v>6</v>
      </c>
      <c r="I19" s="105" t="s">
        <v>50</v>
      </c>
      <c r="J19" s="105" t="s">
        <v>54</v>
      </c>
      <c r="K19" s="179">
        <v>722.1</v>
      </c>
      <c r="L19" s="181">
        <v>769</v>
      </c>
      <c r="M19" s="181">
        <v>788.8</v>
      </c>
    </row>
    <row r="20" spans="1:13" ht="73.5" customHeight="1">
      <c r="A20" s="107" t="s">
        <v>118</v>
      </c>
      <c r="B20" s="104" t="s">
        <v>91</v>
      </c>
      <c r="C20" s="105" t="s">
        <v>119</v>
      </c>
      <c r="D20" s="105" t="s">
        <v>48</v>
      </c>
      <c r="E20" s="105" t="s">
        <v>16</v>
      </c>
      <c r="F20" s="105" t="s">
        <v>12</v>
      </c>
      <c r="G20" s="105" t="s">
        <v>192</v>
      </c>
      <c r="H20" s="105" t="s">
        <v>6</v>
      </c>
      <c r="I20" s="105" t="s">
        <v>50</v>
      </c>
      <c r="J20" s="105" t="s">
        <v>54</v>
      </c>
      <c r="K20" s="179">
        <v>-86.5</v>
      </c>
      <c r="L20" s="181">
        <v>-91.8</v>
      </c>
      <c r="M20" s="181">
        <v>-96.2</v>
      </c>
    </row>
    <row r="21" spans="1:13" ht="19.5" customHeight="1">
      <c r="A21" s="109">
        <v>3</v>
      </c>
      <c r="B21" s="108" t="s">
        <v>149</v>
      </c>
      <c r="C21" s="102" t="s">
        <v>53</v>
      </c>
      <c r="D21" s="102" t="s">
        <v>48</v>
      </c>
      <c r="E21" s="102" t="s">
        <v>11</v>
      </c>
      <c r="F21" s="102" t="s">
        <v>49</v>
      </c>
      <c r="G21" s="102" t="s">
        <v>47</v>
      </c>
      <c r="H21" s="102" t="s">
        <v>49</v>
      </c>
      <c r="I21" s="102" t="s">
        <v>50</v>
      </c>
      <c r="J21" s="102" t="s">
        <v>47</v>
      </c>
      <c r="K21" s="179">
        <f>K22</f>
        <v>20.4</v>
      </c>
      <c r="L21" s="180">
        <f>L22</f>
        <v>20.6</v>
      </c>
      <c r="M21" s="180">
        <f>M22</f>
        <v>20.8</v>
      </c>
    </row>
    <row r="22" spans="1:13" ht="61.5" customHeight="1">
      <c r="A22" s="107" t="s">
        <v>62</v>
      </c>
      <c r="B22" s="104" t="s">
        <v>282</v>
      </c>
      <c r="C22" s="105" t="s">
        <v>53</v>
      </c>
      <c r="D22" s="105" t="s">
        <v>48</v>
      </c>
      <c r="E22" s="105" t="s">
        <v>11</v>
      </c>
      <c r="F22" s="105" t="s">
        <v>16</v>
      </c>
      <c r="G22" s="105" t="s">
        <v>56</v>
      </c>
      <c r="H22" s="105" t="s">
        <v>6</v>
      </c>
      <c r="I22" s="105" t="s">
        <v>50</v>
      </c>
      <c r="J22" s="105" t="s">
        <v>54</v>
      </c>
      <c r="K22" s="179">
        <v>20.4</v>
      </c>
      <c r="L22" s="180">
        <v>20.6</v>
      </c>
      <c r="M22" s="180">
        <v>20.8</v>
      </c>
    </row>
    <row r="23" spans="1:13" ht="23.25" customHeight="1">
      <c r="A23" s="110">
        <v>4</v>
      </c>
      <c r="B23" s="111" t="s">
        <v>124</v>
      </c>
      <c r="C23" s="102" t="s">
        <v>53</v>
      </c>
      <c r="D23" s="102" t="s">
        <v>48</v>
      </c>
      <c r="E23" s="102" t="s">
        <v>61</v>
      </c>
      <c r="F23" s="102" t="s">
        <v>49</v>
      </c>
      <c r="G23" s="102" t="s">
        <v>47</v>
      </c>
      <c r="H23" s="102" t="s">
        <v>49</v>
      </c>
      <c r="I23" s="102" t="s">
        <v>50</v>
      </c>
      <c r="J23" s="102" t="s">
        <v>47</v>
      </c>
      <c r="K23" s="179">
        <f>SUM(K24:K25)</f>
        <v>4153</v>
      </c>
      <c r="L23" s="180">
        <f>SUM(L24:L25)</f>
        <v>4184</v>
      </c>
      <c r="M23" s="180">
        <f>SUM(M24:M25)</f>
        <v>4215</v>
      </c>
    </row>
    <row r="24" spans="1:13" ht="73.5" customHeight="1">
      <c r="A24" s="112" t="s">
        <v>111</v>
      </c>
      <c r="B24" s="113" t="s">
        <v>283</v>
      </c>
      <c r="C24" s="114" t="s">
        <v>53</v>
      </c>
      <c r="D24" s="114" t="s">
        <v>48</v>
      </c>
      <c r="E24" s="114" t="s">
        <v>61</v>
      </c>
      <c r="F24" s="114" t="s">
        <v>6</v>
      </c>
      <c r="G24" s="114" t="s">
        <v>58</v>
      </c>
      <c r="H24" s="114" t="s">
        <v>14</v>
      </c>
      <c r="I24" s="114" t="s">
        <v>50</v>
      </c>
      <c r="J24" s="114" t="s">
        <v>54</v>
      </c>
      <c r="K24" s="179">
        <v>862</v>
      </c>
      <c r="L24" s="180">
        <v>871</v>
      </c>
      <c r="M24" s="180">
        <v>880</v>
      </c>
    </row>
    <row r="25" spans="1:13" ht="23.25" customHeight="1">
      <c r="A25" s="115" t="s">
        <v>150</v>
      </c>
      <c r="B25" s="116" t="s">
        <v>64</v>
      </c>
      <c r="C25" s="106" t="s">
        <v>53</v>
      </c>
      <c r="D25" s="106" t="s">
        <v>48</v>
      </c>
      <c r="E25" s="106" t="s">
        <v>61</v>
      </c>
      <c r="F25" s="106" t="s">
        <v>61</v>
      </c>
      <c r="G25" s="106" t="s">
        <v>47</v>
      </c>
      <c r="H25" s="106" t="s">
        <v>49</v>
      </c>
      <c r="I25" s="106" t="s">
        <v>50</v>
      </c>
      <c r="J25" s="106" t="s">
        <v>47</v>
      </c>
      <c r="K25" s="182">
        <f>SUM(K26:K27)</f>
        <v>3291</v>
      </c>
      <c r="L25" s="183">
        <f>SUM(L26:L27)</f>
        <v>3313</v>
      </c>
      <c r="M25" s="183">
        <f>SUM(M26:M27)</f>
        <v>3335</v>
      </c>
    </row>
    <row r="26" spans="1:13" ht="62.25" customHeight="1">
      <c r="A26" s="112" t="s">
        <v>158</v>
      </c>
      <c r="B26" s="113" t="s">
        <v>284</v>
      </c>
      <c r="C26" s="114" t="s">
        <v>53</v>
      </c>
      <c r="D26" s="114" t="s">
        <v>48</v>
      </c>
      <c r="E26" s="114" t="s">
        <v>61</v>
      </c>
      <c r="F26" s="114" t="s">
        <v>61</v>
      </c>
      <c r="G26" s="114" t="s">
        <v>193</v>
      </c>
      <c r="H26" s="114" t="s">
        <v>14</v>
      </c>
      <c r="I26" s="114" t="s">
        <v>50</v>
      </c>
      <c r="J26" s="114" t="s">
        <v>54</v>
      </c>
      <c r="K26" s="179">
        <v>2231</v>
      </c>
      <c r="L26" s="180">
        <v>2242</v>
      </c>
      <c r="M26" s="180">
        <v>2253</v>
      </c>
    </row>
    <row r="27" spans="1:13" ht="73.5" customHeight="1">
      <c r="A27" s="112" t="s">
        <v>151</v>
      </c>
      <c r="B27" s="113" t="s">
        <v>285</v>
      </c>
      <c r="C27" s="117" t="s">
        <v>53</v>
      </c>
      <c r="D27" s="117" t="s">
        <v>48</v>
      </c>
      <c r="E27" s="117" t="s">
        <v>61</v>
      </c>
      <c r="F27" s="117" t="s">
        <v>61</v>
      </c>
      <c r="G27" s="114" t="s">
        <v>194</v>
      </c>
      <c r="H27" s="117" t="s">
        <v>14</v>
      </c>
      <c r="I27" s="114" t="s">
        <v>50</v>
      </c>
      <c r="J27" s="117" t="s">
        <v>54</v>
      </c>
      <c r="K27" s="179">
        <v>1060</v>
      </c>
      <c r="L27" s="180">
        <v>1071</v>
      </c>
      <c r="M27" s="180">
        <v>1082</v>
      </c>
    </row>
    <row r="28" spans="1:14" ht="39" customHeight="1">
      <c r="A28" s="118">
        <v>5</v>
      </c>
      <c r="B28" s="119" t="s">
        <v>286</v>
      </c>
      <c r="C28" s="120" t="s">
        <v>22</v>
      </c>
      <c r="D28" s="120" t="s">
        <v>48</v>
      </c>
      <c r="E28" s="102" t="s">
        <v>10</v>
      </c>
      <c r="F28" s="102" t="s">
        <v>11</v>
      </c>
      <c r="G28" s="102" t="s">
        <v>287</v>
      </c>
      <c r="H28" s="121">
        <v>10</v>
      </c>
      <c r="I28" s="102" t="s">
        <v>50</v>
      </c>
      <c r="J28" s="102" t="s">
        <v>67</v>
      </c>
      <c r="K28" s="182">
        <f>49.8+0.06</f>
        <v>49.86</v>
      </c>
      <c r="L28" s="183">
        <v>49.8</v>
      </c>
      <c r="M28" s="183">
        <v>49.8</v>
      </c>
      <c r="N28" s="1">
        <v>0.06</v>
      </c>
    </row>
    <row r="29" spans="1:14" ht="47.25" customHeight="1">
      <c r="A29" s="118">
        <v>6</v>
      </c>
      <c r="B29" s="174" t="s">
        <v>315</v>
      </c>
      <c r="C29" s="120" t="s">
        <v>22</v>
      </c>
      <c r="D29" s="120" t="s">
        <v>48</v>
      </c>
      <c r="E29" s="102" t="s">
        <v>128</v>
      </c>
      <c r="F29" s="102" t="s">
        <v>12</v>
      </c>
      <c r="G29" s="102" t="s">
        <v>314</v>
      </c>
      <c r="H29" s="121">
        <v>10</v>
      </c>
      <c r="I29" s="102" t="s">
        <v>50</v>
      </c>
      <c r="J29" s="102" t="s">
        <v>174</v>
      </c>
      <c r="K29" s="182">
        <v>48.5</v>
      </c>
      <c r="L29" s="183">
        <v>0</v>
      </c>
      <c r="M29" s="183">
        <v>0</v>
      </c>
      <c r="N29" s="1">
        <v>48.504</v>
      </c>
    </row>
    <row r="30" spans="1:14" ht="47.25" customHeight="1">
      <c r="A30" s="118">
        <v>7</v>
      </c>
      <c r="B30" s="174" t="s">
        <v>172</v>
      </c>
      <c r="C30" s="120" t="s">
        <v>22</v>
      </c>
      <c r="D30" s="120" t="s">
        <v>48</v>
      </c>
      <c r="E30" s="102" t="s">
        <v>128</v>
      </c>
      <c r="F30" s="102" t="s">
        <v>12</v>
      </c>
      <c r="G30" s="102" t="s">
        <v>173</v>
      </c>
      <c r="H30" s="121">
        <v>10</v>
      </c>
      <c r="I30" s="102" t="s">
        <v>50</v>
      </c>
      <c r="J30" s="102" t="s">
        <v>174</v>
      </c>
      <c r="K30" s="182">
        <v>550.37</v>
      </c>
      <c r="L30" s="183">
        <v>0</v>
      </c>
      <c r="M30" s="183">
        <v>0</v>
      </c>
      <c r="N30" s="1">
        <v>550.371</v>
      </c>
    </row>
    <row r="31" spans="1:13" ht="27" customHeight="1">
      <c r="A31" s="166">
        <v>8</v>
      </c>
      <c r="B31" s="167" t="s">
        <v>172</v>
      </c>
      <c r="C31" s="106" t="s">
        <v>22</v>
      </c>
      <c r="D31" s="168" t="s">
        <v>48</v>
      </c>
      <c r="E31" s="106" t="s">
        <v>325</v>
      </c>
      <c r="F31" s="106" t="s">
        <v>6</v>
      </c>
      <c r="G31" s="106" t="s">
        <v>175</v>
      </c>
      <c r="H31" s="169">
        <v>10</v>
      </c>
      <c r="I31" s="106" t="s">
        <v>50</v>
      </c>
      <c r="J31" s="106" t="s">
        <v>326</v>
      </c>
      <c r="K31" s="183">
        <v>0</v>
      </c>
      <c r="L31" s="183">
        <v>0</v>
      </c>
      <c r="M31" s="183">
        <v>0</v>
      </c>
    </row>
    <row r="32" spans="1:13" ht="25.5" customHeight="1">
      <c r="A32" s="166">
        <v>9</v>
      </c>
      <c r="B32" s="170" t="s">
        <v>162</v>
      </c>
      <c r="C32" s="168" t="s">
        <v>22</v>
      </c>
      <c r="D32" s="106" t="s">
        <v>48</v>
      </c>
      <c r="E32" s="106" t="s">
        <v>176</v>
      </c>
      <c r="F32" s="106" t="s">
        <v>6</v>
      </c>
      <c r="G32" s="106" t="s">
        <v>175</v>
      </c>
      <c r="H32" s="106" t="s">
        <v>14</v>
      </c>
      <c r="I32" s="106" t="s">
        <v>50</v>
      </c>
      <c r="J32" s="106" t="s">
        <v>157</v>
      </c>
      <c r="K32" s="183">
        <v>0</v>
      </c>
      <c r="L32" s="183">
        <v>0</v>
      </c>
      <c r="M32" s="183">
        <v>0</v>
      </c>
    </row>
    <row r="33" spans="1:13" ht="24" customHeight="1">
      <c r="A33" s="122" t="s">
        <v>68</v>
      </c>
      <c r="B33" s="123" t="s">
        <v>69</v>
      </c>
      <c r="C33" s="124" t="s">
        <v>22</v>
      </c>
      <c r="D33" s="124" t="s">
        <v>70</v>
      </c>
      <c r="E33" s="124" t="s">
        <v>49</v>
      </c>
      <c r="F33" s="124" t="s">
        <v>49</v>
      </c>
      <c r="G33" s="124" t="s">
        <v>47</v>
      </c>
      <c r="H33" s="124" t="s">
        <v>49</v>
      </c>
      <c r="I33" s="124" t="s">
        <v>50</v>
      </c>
      <c r="J33" s="124" t="s">
        <v>47</v>
      </c>
      <c r="K33" s="184">
        <f>SUM(K34:K41)</f>
        <v>4192.2</v>
      </c>
      <c r="L33" s="184">
        <f>SUM(L34:L41)</f>
        <v>2378.9</v>
      </c>
      <c r="M33" s="184">
        <f>SUM(M34:M41)</f>
        <v>2378.9</v>
      </c>
    </row>
    <row r="34" spans="1:17" ht="42.75" customHeight="1">
      <c r="A34" s="112" t="s">
        <v>51</v>
      </c>
      <c r="B34" s="125" t="s">
        <v>277</v>
      </c>
      <c r="C34" s="126" t="s">
        <v>22</v>
      </c>
      <c r="D34" s="126" t="s">
        <v>70</v>
      </c>
      <c r="E34" s="126" t="s">
        <v>12</v>
      </c>
      <c r="F34" s="126" t="s">
        <v>152</v>
      </c>
      <c r="G34" s="126" t="s">
        <v>66</v>
      </c>
      <c r="H34" s="126" t="s">
        <v>14</v>
      </c>
      <c r="I34" s="126" t="s">
        <v>50</v>
      </c>
      <c r="J34" s="126" t="s">
        <v>182</v>
      </c>
      <c r="K34" s="185">
        <f>1900.3-321.5</f>
        <v>1578.8</v>
      </c>
      <c r="L34" s="186">
        <v>1900.3</v>
      </c>
      <c r="M34" s="186">
        <v>1900.3</v>
      </c>
      <c r="Q34" s="227">
        <v>1578800</v>
      </c>
    </row>
    <row r="35" spans="1:17" ht="50.25" customHeight="1">
      <c r="A35" s="112" t="s">
        <v>59</v>
      </c>
      <c r="B35" s="125" t="s">
        <v>294</v>
      </c>
      <c r="C35" s="126" t="s">
        <v>22</v>
      </c>
      <c r="D35" s="126" t="s">
        <v>70</v>
      </c>
      <c r="E35" s="126" t="s">
        <v>12</v>
      </c>
      <c r="F35" s="126" t="s">
        <v>154</v>
      </c>
      <c r="G35" s="126" t="s">
        <v>155</v>
      </c>
      <c r="H35" s="126" t="s">
        <v>14</v>
      </c>
      <c r="I35" s="126" t="s">
        <v>50</v>
      </c>
      <c r="J35" s="126" t="s">
        <v>182</v>
      </c>
      <c r="K35" s="187">
        <f>459.1+33.2</f>
        <v>492.3</v>
      </c>
      <c r="L35" s="186">
        <v>476.6</v>
      </c>
      <c r="M35" s="186">
        <v>476.6</v>
      </c>
      <c r="N35" s="1">
        <v>33.2</v>
      </c>
      <c r="Q35" s="227">
        <v>492300</v>
      </c>
    </row>
    <row r="36" spans="1:17" ht="31.5" customHeight="1">
      <c r="A36" s="103" t="s">
        <v>60</v>
      </c>
      <c r="B36" s="125" t="s">
        <v>126</v>
      </c>
      <c r="C36" s="95" t="s">
        <v>22</v>
      </c>
      <c r="D36" s="95" t="s">
        <v>70</v>
      </c>
      <c r="E36" s="95" t="s">
        <v>12</v>
      </c>
      <c r="F36" s="95" t="s">
        <v>153</v>
      </c>
      <c r="G36" s="95" t="s">
        <v>71</v>
      </c>
      <c r="H36" s="95" t="s">
        <v>14</v>
      </c>
      <c r="I36" s="95" t="s">
        <v>50</v>
      </c>
      <c r="J36" s="95" t="s">
        <v>182</v>
      </c>
      <c r="K36" s="188">
        <v>2</v>
      </c>
      <c r="L36" s="189">
        <v>2</v>
      </c>
      <c r="M36" s="189">
        <v>2</v>
      </c>
      <c r="Q36" s="227">
        <v>2000</v>
      </c>
    </row>
    <row r="37" spans="1:17" ht="31.5">
      <c r="A37" s="112">
        <v>4</v>
      </c>
      <c r="B37" s="125" t="s">
        <v>293</v>
      </c>
      <c r="C37" s="126" t="s">
        <v>22</v>
      </c>
      <c r="D37" s="126" t="s">
        <v>70</v>
      </c>
      <c r="E37" s="126" t="s">
        <v>12</v>
      </c>
      <c r="F37" s="126" t="s">
        <v>146</v>
      </c>
      <c r="G37" s="126" t="s">
        <v>147</v>
      </c>
      <c r="H37" s="126" t="s">
        <v>14</v>
      </c>
      <c r="I37" s="126" t="s">
        <v>50</v>
      </c>
      <c r="J37" s="126" t="s">
        <v>182</v>
      </c>
      <c r="K37" s="187">
        <f>365.78+23.15-1.19</f>
        <v>387.73999999999995</v>
      </c>
      <c r="L37" s="186">
        <v>0</v>
      </c>
      <c r="M37" s="186">
        <v>0</v>
      </c>
      <c r="N37" s="1">
        <v>-1.194</v>
      </c>
      <c r="Q37" s="227">
        <v>387736</v>
      </c>
    </row>
    <row r="38" spans="1:17" ht="42">
      <c r="A38" s="112">
        <v>5</v>
      </c>
      <c r="B38" s="125" t="s">
        <v>246</v>
      </c>
      <c r="C38" s="126" t="s">
        <v>22</v>
      </c>
      <c r="D38" s="126" t="s">
        <v>70</v>
      </c>
      <c r="E38" s="126" t="s">
        <v>12</v>
      </c>
      <c r="F38" s="126" t="s">
        <v>146</v>
      </c>
      <c r="G38" s="126" t="s">
        <v>247</v>
      </c>
      <c r="H38" s="126" t="s">
        <v>14</v>
      </c>
      <c r="I38" s="126" t="s">
        <v>50</v>
      </c>
      <c r="J38" s="126" t="s">
        <v>182</v>
      </c>
      <c r="K38" s="187">
        <v>957.04</v>
      </c>
      <c r="L38" s="186">
        <v>0</v>
      </c>
      <c r="M38" s="186">
        <v>0</v>
      </c>
      <c r="N38" s="1">
        <v>957.03664</v>
      </c>
      <c r="Q38" s="227">
        <v>957036.64</v>
      </c>
    </row>
    <row r="39" spans="1:17" ht="21">
      <c r="A39" s="112">
        <v>6</v>
      </c>
      <c r="B39" s="33" t="s">
        <v>328</v>
      </c>
      <c r="C39" s="126" t="s">
        <v>22</v>
      </c>
      <c r="D39" s="126" t="s">
        <v>70</v>
      </c>
      <c r="E39" s="126" t="s">
        <v>12</v>
      </c>
      <c r="F39" s="126" t="s">
        <v>327</v>
      </c>
      <c r="G39" s="126" t="s">
        <v>125</v>
      </c>
      <c r="H39" s="126" t="s">
        <v>14</v>
      </c>
      <c r="I39" s="126" t="s">
        <v>50</v>
      </c>
      <c r="J39" s="126" t="s">
        <v>182</v>
      </c>
      <c r="K39" s="187">
        <v>0</v>
      </c>
      <c r="L39" s="186">
        <v>0</v>
      </c>
      <c r="M39" s="186">
        <v>0</v>
      </c>
      <c r="Q39" s="227"/>
    </row>
    <row r="40" spans="1:17" ht="21">
      <c r="A40" s="112">
        <v>7</v>
      </c>
      <c r="B40" s="33" t="s">
        <v>163</v>
      </c>
      <c r="C40" s="126" t="s">
        <v>22</v>
      </c>
      <c r="D40" s="126" t="s">
        <v>70</v>
      </c>
      <c r="E40" s="126" t="s">
        <v>12</v>
      </c>
      <c r="F40" s="126" t="s">
        <v>248</v>
      </c>
      <c r="G40" s="126" t="s">
        <v>125</v>
      </c>
      <c r="H40" s="126" t="s">
        <v>14</v>
      </c>
      <c r="I40" s="126" t="s">
        <v>50</v>
      </c>
      <c r="J40" s="126" t="s">
        <v>182</v>
      </c>
      <c r="K40" s="187">
        <v>124.32</v>
      </c>
      <c r="L40" s="186">
        <v>0</v>
      </c>
      <c r="M40" s="186">
        <v>0</v>
      </c>
      <c r="N40" s="1">
        <v>124.325</v>
      </c>
      <c r="Q40" s="227">
        <v>124325</v>
      </c>
    </row>
    <row r="41" spans="1:17" ht="21">
      <c r="A41" s="127">
        <v>8</v>
      </c>
      <c r="B41" s="34" t="s">
        <v>156</v>
      </c>
      <c r="C41" s="126" t="s">
        <v>22</v>
      </c>
      <c r="D41" s="126" t="s">
        <v>70</v>
      </c>
      <c r="E41" s="126" t="s">
        <v>140</v>
      </c>
      <c r="F41" s="126" t="s">
        <v>11</v>
      </c>
      <c r="G41" s="126" t="s">
        <v>58</v>
      </c>
      <c r="H41" s="126" t="s">
        <v>14</v>
      </c>
      <c r="I41" s="126" t="s">
        <v>50</v>
      </c>
      <c r="J41" s="126" t="s">
        <v>182</v>
      </c>
      <c r="K41" s="188">
        <v>650</v>
      </c>
      <c r="L41" s="189">
        <v>0</v>
      </c>
      <c r="M41" s="189">
        <v>0</v>
      </c>
      <c r="N41" s="145"/>
      <c r="Q41" s="227">
        <v>650000</v>
      </c>
    </row>
    <row r="42" spans="1:14" ht="20.25" customHeight="1">
      <c r="A42" s="128"/>
      <c r="B42" s="129" t="s">
        <v>72</v>
      </c>
      <c r="C42" s="130"/>
      <c r="D42" s="130"/>
      <c r="E42" s="130"/>
      <c r="F42" s="130"/>
      <c r="G42" s="130"/>
      <c r="H42" s="130"/>
      <c r="I42" s="130"/>
      <c r="J42" s="130"/>
      <c r="K42" s="188">
        <f>K9+K33</f>
        <v>12331.029999999999</v>
      </c>
      <c r="L42" s="188">
        <f>L9+L33</f>
        <v>10155.400000000001</v>
      </c>
      <c r="M42" s="188">
        <f>M9+M33</f>
        <v>10350.9</v>
      </c>
      <c r="N42" s="1">
        <f>SUM(N11:N41)</f>
        <v>1712.30264</v>
      </c>
    </row>
  </sheetData>
  <sheetProtection/>
  <mergeCells count="7">
    <mergeCell ref="I1:M1"/>
    <mergeCell ref="A4:M4"/>
    <mergeCell ref="A3:M3"/>
    <mergeCell ref="A6:A7"/>
    <mergeCell ref="B6:B7"/>
    <mergeCell ref="C6:J6"/>
    <mergeCell ref="I2:M2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4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A1" sqref="A1:K105"/>
    </sheetView>
  </sheetViews>
  <sheetFormatPr defaultColWidth="9.00390625" defaultRowHeight="12.75"/>
  <cols>
    <col min="1" max="1" width="3.125" style="5" customWidth="1"/>
    <col min="2" max="2" width="33.375" style="6" customWidth="1"/>
    <col min="3" max="3" width="4.00390625" style="6" customWidth="1"/>
    <col min="4" max="4" width="3.125" style="6" customWidth="1"/>
    <col min="5" max="5" width="3.875" style="6" customWidth="1"/>
    <col min="6" max="6" width="11.625" style="146" customWidth="1"/>
    <col min="7" max="7" width="3.625" style="6" customWidth="1"/>
    <col min="8" max="8" width="11.875" style="30" customWidth="1"/>
    <col min="9" max="9" width="12.125" style="5" customWidth="1"/>
    <col min="10" max="10" width="11.875" style="5" customWidth="1"/>
    <col min="11" max="16384" width="9.125" style="5" customWidth="1"/>
  </cols>
  <sheetData>
    <row r="1" spans="6:10" ht="12.75">
      <c r="F1" s="244" t="s">
        <v>298</v>
      </c>
      <c r="G1" s="245"/>
      <c r="H1" s="245"/>
      <c r="I1" s="245"/>
      <c r="J1" s="245"/>
    </row>
    <row r="2" spans="2:10" ht="56.25" customHeight="1">
      <c r="B2" s="5"/>
      <c r="C2" s="157"/>
      <c r="D2" s="157"/>
      <c r="E2" s="157"/>
      <c r="F2" s="242" t="str">
        <f>'пр.1 доходы'!I2</f>
        <v> к Решению Совета Кааламского сельского поселения от 22.02.2024 № 28 "О внесении изменений в Решение Совета Кааламского сельского поселения  от 09.11.2023г №16 "О бюджете Кааламского сельского поселения на 2024 год и на плановый период 2025-2026 годы»     </v>
      </c>
      <c r="G2" s="243"/>
      <c r="H2" s="243"/>
      <c r="I2" s="243"/>
      <c r="J2" s="243"/>
    </row>
    <row r="3" spans="1:8" ht="14.25" customHeight="1">
      <c r="A3" s="240" t="s">
        <v>187</v>
      </c>
      <c r="B3" s="241"/>
      <c r="C3" s="241"/>
      <c r="D3" s="241"/>
      <c r="E3" s="241"/>
      <c r="F3" s="241"/>
      <c r="G3" s="241"/>
      <c r="H3" s="31"/>
    </row>
    <row r="4" spans="1:8" ht="14.25" customHeight="1">
      <c r="A4" s="240" t="str">
        <f>'пр.1 доходы'!A4:M4</f>
        <v>на 2024 год и на плановый период 2025-2026 годы</v>
      </c>
      <c r="B4" s="241"/>
      <c r="C4" s="241"/>
      <c r="D4" s="241"/>
      <c r="E4" s="241"/>
      <c r="F4" s="241"/>
      <c r="G4" s="241"/>
      <c r="H4" s="29"/>
    </row>
    <row r="5" ht="9.75" customHeight="1">
      <c r="J5" s="5" t="s">
        <v>159</v>
      </c>
    </row>
    <row r="6" spans="1:10" ht="45.75" customHeight="1">
      <c r="A6" s="8" t="s">
        <v>20</v>
      </c>
      <c r="B6" s="9" t="s">
        <v>15</v>
      </c>
      <c r="C6" s="9" t="s">
        <v>84</v>
      </c>
      <c r="D6" s="158" t="s">
        <v>2</v>
      </c>
      <c r="E6" s="158" t="s">
        <v>3</v>
      </c>
      <c r="F6" s="159" t="s">
        <v>4</v>
      </c>
      <c r="G6" s="160" t="s">
        <v>0</v>
      </c>
      <c r="H6" s="21" t="s">
        <v>288</v>
      </c>
      <c r="I6" s="21" t="s">
        <v>309</v>
      </c>
      <c r="J6" s="21" t="s">
        <v>334</v>
      </c>
    </row>
    <row r="7" spans="1:10" ht="24.75" customHeight="1">
      <c r="A7" s="82"/>
      <c r="B7" s="25" t="s">
        <v>21</v>
      </c>
      <c r="C7" s="49" t="s">
        <v>22</v>
      </c>
      <c r="D7" s="16"/>
      <c r="E7" s="16"/>
      <c r="F7" s="147"/>
      <c r="G7" s="17"/>
      <c r="H7" s="190">
        <f>H8+H45+H54+H60+H66+H81+H86+H92+H97</f>
        <v>12321.029999999999</v>
      </c>
      <c r="I7" s="190">
        <f>I8+I45+I54+I60+I66+I81+I86+I92+I97</f>
        <v>9859.4</v>
      </c>
      <c r="J7" s="190">
        <f>J8+J45+J54+J60+J66+J81+J86+J92+J97</f>
        <v>9793.900000000001</v>
      </c>
    </row>
    <row r="8" spans="1:10" ht="25.5" customHeight="1">
      <c r="A8" s="70">
        <v>1</v>
      </c>
      <c r="B8" s="71" t="s">
        <v>5</v>
      </c>
      <c r="C8" s="72" t="s">
        <v>22</v>
      </c>
      <c r="D8" s="73" t="s">
        <v>6</v>
      </c>
      <c r="E8" s="73"/>
      <c r="F8" s="151"/>
      <c r="G8" s="155"/>
      <c r="H8" s="191">
        <f>H9+H14+H24+H32+H36+H29</f>
        <v>5474.81</v>
      </c>
      <c r="I8" s="191">
        <f>I9+I14+I24+I32+I36+I29</f>
        <v>4835.91</v>
      </c>
      <c r="J8" s="191">
        <f>J9+J14+J24+J32+J36+J29</f>
        <v>4835.91</v>
      </c>
    </row>
    <row r="9" spans="1:10" ht="44.25" customHeight="1">
      <c r="A9" s="3" t="s">
        <v>32</v>
      </c>
      <c r="B9" s="56" t="s">
        <v>168</v>
      </c>
      <c r="C9" s="49" t="s">
        <v>22</v>
      </c>
      <c r="D9" s="68" t="s">
        <v>6</v>
      </c>
      <c r="E9" s="68" t="s">
        <v>12</v>
      </c>
      <c r="F9" s="148"/>
      <c r="G9" s="17"/>
      <c r="H9" s="192">
        <f>H12+H13</f>
        <v>1818.4199999999998</v>
      </c>
      <c r="I9" s="192">
        <f>I12+I13</f>
        <v>1918.4199999999998</v>
      </c>
      <c r="J9" s="192">
        <f>J12+J13</f>
        <v>1918.4199999999998</v>
      </c>
    </row>
    <row r="10" spans="1:10" ht="23.25" customHeight="1">
      <c r="A10" s="2"/>
      <c r="B10" s="25" t="s">
        <v>196</v>
      </c>
      <c r="C10" s="50" t="s">
        <v>22</v>
      </c>
      <c r="D10" s="16" t="s">
        <v>6</v>
      </c>
      <c r="E10" s="16" t="s">
        <v>12</v>
      </c>
      <c r="F10" s="148" t="s">
        <v>12</v>
      </c>
      <c r="G10" s="17"/>
      <c r="H10" s="193">
        <f>H11</f>
        <v>1818.4199999999998</v>
      </c>
      <c r="I10" s="193">
        <f>I11</f>
        <v>1918.4199999999998</v>
      </c>
      <c r="J10" s="193">
        <f>J11</f>
        <v>1918.4199999999998</v>
      </c>
    </row>
    <row r="11" spans="1:10" ht="29.25" customHeight="1">
      <c r="A11" s="2"/>
      <c r="B11" s="161" t="s">
        <v>198</v>
      </c>
      <c r="C11" s="50" t="s">
        <v>22</v>
      </c>
      <c r="D11" s="16" t="s">
        <v>6</v>
      </c>
      <c r="E11" s="16" t="s">
        <v>12</v>
      </c>
      <c r="F11" s="148" t="s">
        <v>222</v>
      </c>
      <c r="G11" s="17"/>
      <c r="H11" s="193">
        <f>H12+H13</f>
        <v>1818.4199999999998</v>
      </c>
      <c r="I11" s="193">
        <f>I12+I13</f>
        <v>1918.4199999999998</v>
      </c>
      <c r="J11" s="193">
        <f>J12+J13</f>
        <v>1918.4199999999998</v>
      </c>
    </row>
    <row r="12" spans="1:12" ht="41.25" customHeight="1">
      <c r="A12" s="2"/>
      <c r="B12" s="25" t="s">
        <v>270</v>
      </c>
      <c r="C12" s="50" t="s">
        <v>22</v>
      </c>
      <c r="D12" s="16" t="s">
        <v>6</v>
      </c>
      <c r="E12" s="16" t="s">
        <v>12</v>
      </c>
      <c r="F12" s="148" t="s">
        <v>223</v>
      </c>
      <c r="G12" s="17" t="s">
        <v>23</v>
      </c>
      <c r="H12" s="193">
        <f>1474.37-75</f>
        <v>1399.37</v>
      </c>
      <c r="I12" s="194">
        <v>1474.37</v>
      </c>
      <c r="J12" s="194">
        <v>1474.37</v>
      </c>
      <c r="L12" s="5">
        <v>-75</v>
      </c>
    </row>
    <row r="13" spans="1:12" ht="73.5" customHeight="1">
      <c r="A13" s="2"/>
      <c r="B13" s="25" t="s">
        <v>271</v>
      </c>
      <c r="C13" s="50" t="s">
        <v>22</v>
      </c>
      <c r="D13" s="16" t="s">
        <v>6</v>
      </c>
      <c r="E13" s="16" t="s">
        <v>12</v>
      </c>
      <c r="F13" s="148" t="s">
        <v>223</v>
      </c>
      <c r="G13" s="17" t="s">
        <v>139</v>
      </c>
      <c r="H13" s="193">
        <f>444.05-25</f>
        <v>419.05</v>
      </c>
      <c r="I13" s="194">
        <v>444.05</v>
      </c>
      <c r="J13" s="194">
        <v>444.05</v>
      </c>
      <c r="L13" s="5">
        <v>-25</v>
      </c>
    </row>
    <row r="14" spans="1:10" ht="57.75" customHeight="1">
      <c r="A14" s="3" t="s">
        <v>57</v>
      </c>
      <c r="B14" s="56" t="s">
        <v>169</v>
      </c>
      <c r="C14" s="49" t="s">
        <v>22</v>
      </c>
      <c r="D14" s="68" t="s">
        <v>6</v>
      </c>
      <c r="E14" s="68" t="s">
        <v>7</v>
      </c>
      <c r="F14" s="148"/>
      <c r="G14" s="17"/>
      <c r="H14" s="192">
        <f>H18+H19+H20+H21+H22+H23</f>
        <v>2423.09</v>
      </c>
      <c r="I14" s="192">
        <f>I18+I19+I20+I21+I22+I23</f>
        <v>2309.09</v>
      </c>
      <c r="J14" s="192">
        <f>J18+J19+J20+J21+J22+J23</f>
        <v>2309.09</v>
      </c>
    </row>
    <row r="15" spans="1:10" ht="21.75" customHeight="1">
      <c r="A15" s="3"/>
      <c r="B15" s="162" t="s">
        <v>196</v>
      </c>
      <c r="C15" s="49" t="s">
        <v>22</v>
      </c>
      <c r="D15" s="149" t="s">
        <v>6</v>
      </c>
      <c r="E15" s="149" t="s">
        <v>7</v>
      </c>
      <c r="F15" s="148" t="s">
        <v>12</v>
      </c>
      <c r="G15" s="17"/>
      <c r="H15" s="195">
        <f>H18+H19+H20+H21+H22+H23</f>
        <v>2423.09</v>
      </c>
      <c r="I15" s="195">
        <f>I18+I19+I20+I21+I22+I23</f>
        <v>2309.09</v>
      </c>
      <c r="J15" s="195">
        <f>J18+J19+J20+J21+J22+J23</f>
        <v>2309.09</v>
      </c>
    </row>
    <row r="16" spans="1:10" ht="30" customHeight="1">
      <c r="A16" s="3"/>
      <c r="B16" s="161" t="s">
        <v>198</v>
      </c>
      <c r="C16" s="50" t="s">
        <v>22</v>
      </c>
      <c r="D16" s="16" t="s">
        <v>6</v>
      </c>
      <c r="E16" s="16" t="s">
        <v>7</v>
      </c>
      <c r="F16" s="148" t="s">
        <v>222</v>
      </c>
      <c r="G16" s="17"/>
      <c r="H16" s="195">
        <f>H18+H19+H20+H21+H22+H23</f>
        <v>2423.09</v>
      </c>
      <c r="I16" s="195">
        <f>I18+I19+I20+I21+I22+I23</f>
        <v>2309.09</v>
      </c>
      <c r="J16" s="195">
        <f>J18+J19+J20+J21+J22+J23</f>
        <v>2309.09</v>
      </c>
    </row>
    <row r="17" spans="1:10" ht="38.25" customHeight="1">
      <c r="A17" s="2"/>
      <c r="B17" s="25" t="s">
        <v>250</v>
      </c>
      <c r="C17" s="50" t="s">
        <v>22</v>
      </c>
      <c r="D17" s="16" t="s">
        <v>6</v>
      </c>
      <c r="E17" s="16" t="s">
        <v>7</v>
      </c>
      <c r="F17" s="148" t="s">
        <v>224</v>
      </c>
      <c r="G17" s="17"/>
      <c r="H17" s="193">
        <f>H18+H19+H20+H21+H22</f>
        <v>2421.09</v>
      </c>
      <c r="I17" s="193">
        <f>I18+I19+I20+I21+I22</f>
        <v>2307.09</v>
      </c>
      <c r="J17" s="193">
        <f>J18+J19+J20+J21+J22</f>
        <v>2307.09</v>
      </c>
    </row>
    <row r="18" spans="1:10" ht="48.75" customHeight="1">
      <c r="A18" s="2"/>
      <c r="B18" s="25" t="s">
        <v>251</v>
      </c>
      <c r="C18" s="49" t="s">
        <v>22</v>
      </c>
      <c r="D18" s="16" t="s">
        <v>6</v>
      </c>
      <c r="E18" s="16" t="s">
        <v>7</v>
      </c>
      <c r="F18" s="148" t="s">
        <v>224</v>
      </c>
      <c r="G18" s="17" t="s">
        <v>23</v>
      </c>
      <c r="H18" s="193">
        <v>1774.74</v>
      </c>
      <c r="I18" s="194">
        <v>1774.74</v>
      </c>
      <c r="J18" s="194">
        <v>1774.74</v>
      </c>
    </row>
    <row r="19" spans="1:11" ht="62.25" customHeight="1">
      <c r="A19" s="2"/>
      <c r="B19" s="25" t="s">
        <v>255</v>
      </c>
      <c r="C19" s="50" t="s">
        <v>22</v>
      </c>
      <c r="D19" s="16" t="s">
        <v>6</v>
      </c>
      <c r="E19" s="16" t="s">
        <v>7</v>
      </c>
      <c r="F19" s="148" t="s">
        <v>224</v>
      </c>
      <c r="G19" s="17" t="s">
        <v>24</v>
      </c>
      <c r="H19" s="193">
        <f>11+12</f>
        <v>23</v>
      </c>
      <c r="I19" s="194"/>
      <c r="J19" s="194"/>
      <c r="K19" s="5">
        <v>12</v>
      </c>
    </row>
    <row r="20" spans="1:10" ht="86.25" customHeight="1">
      <c r="A20" s="2"/>
      <c r="B20" s="25" t="s">
        <v>254</v>
      </c>
      <c r="C20" s="50" t="s">
        <v>22</v>
      </c>
      <c r="D20" s="16" t="s">
        <v>6</v>
      </c>
      <c r="E20" s="16" t="s">
        <v>7</v>
      </c>
      <c r="F20" s="148" t="s">
        <v>224</v>
      </c>
      <c r="G20" s="17" t="s">
        <v>139</v>
      </c>
      <c r="H20" s="193">
        <v>532.35</v>
      </c>
      <c r="I20" s="194">
        <v>532.35</v>
      </c>
      <c r="J20" s="194">
        <v>532.35</v>
      </c>
    </row>
    <row r="21" spans="1:10" ht="63.75" customHeight="1">
      <c r="A21" s="2"/>
      <c r="B21" s="25" t="s">
        <v>252</v>
      </c>
      <c r="C21" s="50" t="s">
        <v>22</v>
      </c>
      <c r="D21" s="16" t="s">
        <v>6</v>
      </c>
      <c r="E21" s="16" t="s">
        <v>7</v>
      </c>
      <c r="F21" s="148" t="s">
        <v>224</v>
      </c>
      <c r="G21" s="17" t="s">
        <v>25</v>
      </c>
      <c r="H21" s="193">
        <v>90</v>
      </c>
      <c r="I21" s="194"/>
      <c r="J21" s="194"/>
    </row>
    <row r="22" spans="1:10" ht="54.75" customHeight="1">
      <c r="A22" s="2"/>
      <c r="B22" s="25" t="s">
        <v>253</v>
      </c>
      <c r="C22" s="50" t="s">
        <v>22</v>
      </c>
      <c r="D22" s="16" t="s">
        <v>6</v>
      </c>
      <c r="E22" s="16" t="s">
        <v>7</v>
      </c>
      <c r="F22" s="148" t="s">
        <v>224</v>
      </c>
      <c r="G22" s="17" t="s">
        <v>141</v>
      </c>
      <c r="H22" s="193">
        <v>1</v>
      </c>
      <c r="I22" s="193"/>
      <c r="J22" s="193"/>
    </row>
    <row r="23" spans="1:10" ht="75.75" customHeight="1">
      <c r="A23" s="2"/>
      <c r="B23" s="25" t="s">
        <v>195</v>
      </c>
      <c r="C23" s="49" t="s">
        <v>22</v>
      </c>
      <c r="D23" s="16" t="s">
        <v>6</v>
      </c>
      <c r="E23" s="16" t="s">
        <v>7</v>
      </c>
      <c r="F23" s="148" t="s">
        <v>341</v>
      </c>
      <c r="G23" s="17" t="s">
        <v>25</v>
      </c>
      <c r="H23" s="193">
        <v>2</v>
      </c>
      <c r="I23" s="196">
        <v>2</v>
      </c>
      <c r="J23" s="196">
        <v>2</v>
      </c>
    </row>
    <row r="24" spans="1:10" ht="51" customHeight="1" hidden="1">
      <c r="A24" s="3"/>
      <c r="B24" s="56" t="s">
        <v>170</v>
      </c>
      <c r="C24" s="50" t="s">
        <v>22</v>
      </c>
      <c r="D24" s="68" t="s">
        <v>6</v>
      </c>
      <c r="E24" s="68" t="s">
        <v>61</v>
      </c>
      <c r="F24" s="148"/>
      <c r="G24" s="17"/>
      <c r="H24" s="192">
        <f>H28</f>
        <v>0</v>
      </c>
      <c r="I24" s="192">
        <f>I28</f>
        <v>0</v>
      </c>
      <c r="J24" s="192">
        <f>J28</f>
        <v>0</v>
      </c>
    </row>
    <row r="25" spans="1:10" ht="27.75" customHeight="1" hidden="1">
      <c r="A25" s="3"/>
      <c r="B25" s="162" t="s">
        <v>196</v>
      </c>
      <c r="C25" s="49" t="s">
        <v>22</v>
      </c>
      <c r="D25" s="149" t="s">
        <v>6</v>
      </c>
      <c r="E25" s="149" t="s">
        <v>61</v>
      </c>
      <c r="F25" s="148" t="s">
        <v>12</v>
      </c>
      <c r="G25" s="17"/>
      <c r="H25" s="195">
        <f>H26</f>
        <v>0</v>
      </c>
      <c r="I25" s="195">
        <f aca="true" t="shared" si="0" ref="I25:J27">I26</f>
        <v>0</v>
      </c>
      <c r="J25" s="195">
        <f t="shared" si="0"/>
        <v>0</v>
      </c>
    </row>
    <row r="26" spans="1:10" ht="18.75" customHeight="1" hidden="1">
      <c r="A26" s="3"/>
      <c r="B26" s="161" t="s">
        <v>268</v>
      </c>
      <c r="C26" s="49" t="s">
        <v>22</v>
      </c>
      <c r="D26" s="149" t="s">
        <v>6</v>
      </c>
      <c r="E26" s="149" t="s">
        <v>61</v>
      </c>
      <c r="F26" s="148" t="s">
        <v>266</v>
      </c>
      <c r="G26" s="17"/>
      <c r="H26" s="195">
        <f>H27</f>
        <v>0</v>
      </c>
      <c r="I26" s="195">
        <f t="shared" si="0"/>
        <v>0</v>
      </c>
      <c r="J26" s="195">
        <f t="shared" si="0"/>
        <v>0</v>
      </c>
    </row>
    <row r="27" spans="1:10" ht="39.75" customHeight="1" hidden="1">
      <c r="A27" s="2"/>
      <c r="B27" s="25" t="s">
        <v>199</v>
      </c>
      <c r="C27" s="50" t="s">
        <v>22</v>
      </c>
      <c r="D27" s="16" t="s">
        <v>6</v>
      </c>
      <c r="E27" s="16" t="s">
        <v>61</v>
      </c>
      <c r="F27" s="148" t="s">
        <v>267</v>
      </c>
      <c r="G27" s="17"/>
      <c r="H27" s="193">
        <f>H28</f>
        <v>0</v>
      </c>
      <c r="I27" s="193">
        <f t="shared" si="0"/>
        <v>0</v>
      </c>
      <c r="J27" s="193">
        <f t="shared" si="0"/>
        <v>0</v>
      </c>
    </row>
    <row r="28" spans="1:10" ht="22.5" customHeight="1" hidden="1">
      <c r="A28" s="2"/>
      <c r="B28" s="25" t="s">
        <v>171</v>
      </c>
      <c r="C28" s="50" t="s">
        <v>22</v>
      </c>
      <c r="D28" s="16" t="s">
        <v>6</v>
      </c>
      <c r="E28" s="16" t="s">
        <v>61</v>
      </c>
      <c r="F28" s="148" t="s">
        <v>267</v>
      </c>
      <c r="G28" s="150" t="s">
        <v>120</v>
      </c>
      <c r="H28" s="193"/>
      <c r="I28" s="194"/>
      <c r="J28" s="194"/>
    </row>
    <row r="29" spans="1:10" ht="22.5" customHeight="1">
      <c r="A29" s="225" t="s">
        <v>142</v>
      </c>
      <c r="B29" s="56" t="s">
        <v>316</v>
      </c>
      <c r="C29" s="69" t="s">
        <v>22</v>
      </c>
      <c r="D29" s="207" t="s">
        <v>6</v>
      </c>
      <c r="E29" s="207" t="s">
        <v>140</v>
      </c>
      <c r="F29" s="208"/>
      <c r="G29" s="209"/>
      <c r="H29" s="210">
        <f>H30</f>
        <v>300</v>
      </c>
      <c r="I29" s="211"/>
      <c r="J29" s="211"/>
    </row>
    <row r="30" spans="1:10" ht="22.5" customHeight="1">
      <c r="A30" s="2"/>
      <c r="B30" s="25" t="s">
        <v>317</v>
      </c>
      <c r="C30" s="50" t="s">
        <v>22</v>
      </c>
      <c r="D30" s="16" t="s">
        <v>6</v>
      </c>
      <c r="E30" s="16" t="s">
        <v>140</v>
      </c>
      <c r="F30" s="148" t="s">
        <v>318</v>
      </c>
      <c r="G30" s="150"/>
      <c r="H30" s="193">
        <f>H31</f>
        <v>300</v>
      </c>
      <c r="I30" s="194"/>
      <c r="J30" s="194"/>
    </row>
    <row r="31" spans="1:10" ht="37.5" customHeight="1">
      <c r="A31" s="2"/>
      <c r="B31" s="25" t="s">
        <v>319</v>
      </c>
      <c r="C31" s="50" t="s">
        <v>22</v>
      </c>
      <c r="D31" s="16" t="s">
        <v>6</v>
      </c>
      <c r="E31" s="16" t="s">
        <v>140</v>
      </c>
      <c r="F31" s="148" t="s">
        <v>318</v>
      </c>
      <c r="G31" s="150" t="s">
        <v>331</v>
      </c>
      <c r="H31" s="193">
        <v>300</v>
      </c>
      <c r="I31" s="194"/>
      <c r="J31" s="194"/>
    </row>
    <row r="32" spans="1:10" ht="44.25" customHeight="1">
      <c r="A32" s="26" t="s">
        <v>143</v>
      </c>
      <c r="B32" s="56" t="s">
        <v>200</v>
      </c>
      <c r="C32" s="69" t="s">
        <v>22</v>
      </c>
      <c r="D32" s="68" t="s">
        <v>6</v>
      </c>
      <c r="E32" s="68" t="s">
        <v>10</v>
      </c>
      <c r="F32" s="148"/>
      <c r="G32" s="17"/>
      <c r="H32" s="192">
        <f>H35</f>
        <v>30</v>
      </c>
      <c r="I32" s="192">
        <f>I35</f>
        <v>30</v>
      </c>
      <c r="J32" s="192">
        <f>J35</f>
        <v>30</v>
      </c>
    </row>
    <row r="33" spans="1:10" ht="24" customHeight="1">
      <c r="A33" s="3"/>
      <c r="B33" s="162" t="s">
        <v>196</v>
      </c>
      <c r="C33" s="49" t="s">
        <v>22</v>
      </c>
      <c r="D33" s="149" t="s">
        <v>6</v>
      </c>
      <c r="E33" s="149" t="s">
        <v>10</v>
      </c>
      <c r="F33" s="148" t="s">
        <v>12</v>
      </c>
      <c r="G33" s="17"/>
      <c r="H33" s="195">
        <f aca="true" t="shared" si="1" ref="H33:J34">H34</f>
        <v>30</v>
      </c>
      <c r="I33" s="195">
        <f t="shared" si="1"/>
        <v>30</v>
      </c>
      <c r="J33" s="195">
        <f t="shared" si="1"/>
        <v>30</v>
      </c>
    </row>
    <row r="34" spans="1:10" ht="24" customHeight="1">
      <c r="A34" s="3"/>
      <c r="B34" s="161" t="s">
        <v>218</v>
      </c>
      <c r="C34" s="49" t="s">
        <v>22</v>
      </c>
      <c r="D34" s="149" t="s">
        <v>6</v>
      </c>
      <c r="E34" s="149" t="s">
        <v>10</v>
      </c>
      <c r="F34" s="148" t="s">
        <v>264</v>
      </c>
      <c r="G34" s="17"/>
      <c r="H34" s="195">
        <f t="shared" si="1"/>
        <v>30</v>
      </c>
      <c r="I34" s="195">
        <f t="shared" si="1"/>
        <v>30</v>
      </c>
      <c r="J34" s="195">
        <f t="shared" si="1"/>
        <v>30</v>
      </c>
    </row>
    <row r="35" spans="1:10" ht="44.25" customHeight="1">
      <c r="A35" s="26"/>
      <c r="B35" s="25" t="s">
        <v>201</v>
      </c>
      <c r="C35" s="50" t="s">
        <v>22</v>
      </c>
      <c r="D35" s="16" t="s">
        <v>6</v>
      </c>
      <c r="E35" s="16" t="s">
        <v>10</v>
      </c>
      <c r="F35" s="148" t="s">
        <v>265</v>
      </c>
      <c r="G35" s="17" t="s">
        <v>138</v>
      </c>
      <c r="H35" s="193">
        <v>30</v>
      </c>
      <c r="I35" s="196">
        <v>30</v>
      </c>
      <c r="J35" s="196">
        <v>30</v>
      </c>
    </row>
    <row r="36" spans="1:10" ht="27.75" customHeight="1">
      <c r="A36" s="26" t="s">
        <v>144</v>
      </c>
      <c r="B36" s="56" t="s">
        <v>127</v>
      </c>
      <c r="C36" s="50" t="s">
        <v>22</v>
      </c>
      <c r="D36" s="68" t="s">
        <v>6</v>
      </c>
      <c r="E36" s="68" t="s">
        <v>128</v>
      </c>
      <c r="F36" s="148"/>
      <c r="G36" s="17"/>
      <c r="H36" s="192">
        <f>H39+H41+H42+H43+H44+H40</f>
        <v>903.3</v>
      </c>
      <c r="I36" s="192">
        <f>I39+I41+I42+I43+I44+I40</f>
        <v>578.4</v>
      </c>
      <c r="J36" s="192">
        <f>J39+J41+J42+J43+J44+J40</f>
        <v>578.4</v>
      </c>
    </row>
    <row r="37" spans="1:10" ht="27" customHeight="1">
      <c r="A37" s="3"/>
      <c r="B37" s="162" t="s">
        <v>196</v>
      </c>
      <c r="C37" s="49" t="s">
        <v>22</v>
      </c>
      <c r="D37" s="149" t="s">
        <v>6</v>
      </c>
      <c r="E37" s="149" t="s">
        <v>128</v>
      </c>
      <c r="F37" s="148" t="s">
        <v>12</v>
      </c>
      <c r="G37" s="17"/>
      <c r="H37" s="195">
        <f>H38</f>
        <v>903.3</v>
      </c>
      <c r="I37" s="195">
        <f>I38</f>
        <v>578.4</v>
      </c>
      <c r="J37" s="195">
        <f>J38</f>
        <v>578.4</v>
      </c>
    </row>
    <row r="38" spans="1:10" ht="27" customHeight="1">
      <c r="A38" s="3"/>
      <c r="B38" s="163" t="s">
        <v>219</v>
      </c>
      <c r="C38" s="49" t="s">
        <v>22</v>
      </c>
      <c r="D38" s="149" t="s">
        <v>6</v>
      </c>
      <c r="E38" s="149" t="s">
        <v>128</v>
      </c>
      <c r="F38" s="148" t="s">
        <v>226</v>
      </c>
      <c r="G38" s="17"/>
      <c r="H38" s="195">
        <f>H39+H41+H42+H43+H44+H40</f>
        <v>903.3</v>
      </c>
      <c r="I38" s="195">
        <f>I39+I41+I42+I43+I44+I40</f>
        <v>578.4</v>
      </c>
      <c r="J38" s="195">
        <f>J39+J41+J42+J43+J44+J40</f>
        <v>578.4</v>
      </c>
    </row>
    <row r="39" spans="1:10" ht="23.25" customHeight="1">
      <c r="A39" s="26"/>
      <c r="B39" s="25" t="s">
        <v>183</v>
      </c>
      <c r="C39" s="50" t="s">
        <v>22</v>
      </c>
      <c r="D39" s="16" t="s">
        <v>6</v>
      </c>
      <c r="E39" s="16" t="s">
        <v>128</v>
      </c>
      <c r="F39" s="148" t="s">
        <v>227</v>
      </c>
      <c r="G39" s="17" t="s">
        <v>25</v>
      </c>
      <c r="H39" s="193">
        <v>278.4</v>
      </c>
      <c r="I39" s="193">
        <v>278.4</v>
      </c>
      <c r="J39" s="193">
        <f>I39</f>
        <v>278.4</v>
      </c>
    </row>
    <row r="40" spans="1:10" ht="72" customHeight="1">
      <c r="A40" s="26"/>
      <c r="B40" s="25" t="s">
        <v>212</v>
      </c>
      <c r="C40" s="50" t="s">
        <v>22</v>
      </c>
      <c r="D40" s="16" t="s">
        <v>6</v>
      </c>
      <c r="E40" s="16" t="s">
        <v>128</v>
      </c>
      <c r="F40" s="148" t="s">
        <v>228</v>
      </c>
      <c r="G40" s="17" t="s">
        <v>25</v>
      </c>
      <c r="H40" s="193">
        <f>158.9+50</f>
        <v>208.9</v>
      </c>
      <c r="I40" s="194"/>
      <c r="J40" s="194"/>
    </row>
    <row r="41" spans="1:11" ht="70.5" customHeight="1">
      <c r="A41" s="26"/>
      <c r="B41" s="25" t="s">
        <v>275</v>
      </c>
      <c r="C41" s="50" t="s">
        <v>22</v>
      </c>
      <c r="D41" s="16" t="s">
        <v>6</v>
      </c>
      <c r="E41" s="16" t="s">
        <v>128</v>
      </c>
      <c r="F41" s="148" t="s">
        <v>228</v>
      </c>
      <c r="G41" s="17" t="s">
        <v>274</v>
      </c>
      <c r="H41" s="193">
        <f>300+100</f>
        <v>400</v>
      </c>
      <c r="I41" s="194">
        <v>300</v>
      </c>
      <c r="J41" s="194">
        <v>300</v>
      </c>
      <c r="K41" s="5">
        <v>100</v>
      </c>
    </row>
    <row r="42" spans="1:10" ht="61.5" customHeight="1">
      <c r="A42" s="26"/>
      <c r="B42" s="25" t="s">
        <v>210</v>
      </c>
      <c r="C42" s="50" t="s">
        <v>22</v>
      </c>
      <c r="D42" s="16" t="s">
        <v>6</v>
      </c>
      <c r="E42" s="16" t="s">
        <v>128</v>
      </c>
      <c r="F42" s="148" t="s">
        <v>228</v>
      </c>
      <c r="G42" s="17" t="s">
        <v>26</v>
      </c>
      <c r="H42" s="193">
        <v>5</v>
      </c>
      <c r="I42" s="194"/>
      <c r="J42" s="194"/>
    </row>
    <row r="43" spans="1:10" ht="63" customHeight="1">
      <c r="A43" s="26"/>
      <c r="B43" s="25" t="s">
        <v>276</v>
      </c>
      <c r="C43" s="50" t="s">
        <v>22</v>
      </c>
      <c r="D43" s="16" t="s">
        <v>6</v>
      </c>
      <c r="E43" s="16" t="s">
        <v>128</v>
      </c>
      <c r="F43" s="148" t="s">
        <v>228</v>
      </c>
      <c r="G43" s="17" t="s">
        <v>27</v>
      </c>
      <c r="H43" s="193">
        <v>10</v>
      </c>
      <c r="I43" s="194"/>
      <c r="J43" s="194"/>
    </row>
    <row r="44" spans="1:10" ht="63" customHeight="1">
      <c r="A44" s="26"/>
      <c r="B44" s="25" t="s">
        <v>209</v>
      </c>
      <c r="C44" s="50" t="s">
        <v>22</v>
      </c>
      <c r="D44" s="16" t="s">
        <v>6</v>
      </c>
      <c r="E44" s="16" t="s">
        <v>128</v>
      </c>
      <c r="F44" s="148" t="s">
        <v>228</v>
      </c>
      <c r="G44" s="17" t="s">
        <v>141</v>
      </c>
      <c r="H44" s="193">
        <v>1</v>
      </c>
      <c r="I44" s="194"/>
      <c r="J44" s="194"/>
    </row>
    <row r="45" spans="1:10" ht="24" customHeight="1">
      <c r="A45" s="74">
        <v>2</v>
      </c>
      <c r="B45" s="71" t="s">
        <v>28</v>
      </c>
      <c r="C45" s="72" t="s">
        <v>22</v>
      </c>
      <c r="D45" s="73" t="s">
        <v>12</v>
      </c>
      <c r="E45" s="73"/>
      <c r="F45" s="151"/>
      <c r="G45" s="155"/>
      <c r="H45" s="197">
        <f>H50+H51+H52+H53</f>
        <v>492.3</v>
      </c>
      <c r="I45" s="197">
        <f>I50+I51+I52+I53</f>
        <v>476.6</v>
      </c>
      <c r="J45" s="197">
        <f>J50+J51+J52+J53</f>
        <v>476.6</v>
      </c>
    </row>
    <row r="46" spans="1:10" s="164" customFormat="1" ht="24.75" customHeight="1">
      <c r="A46" s="26" t="s">
        <v>33</v>
      </c>
      <c r="B46" s="25" t="s">
        <v>29</v>
      </c>
      <c r="C46" s="49" t="s">
        <v>22</v>
      </c>
      <c r="D46" s="16" t="s">
        <v>12</v>
      </c>
      <c r="E46" s="16" t="s">
        <v>16</v>
      </c>
      <c r="F46" s="148"/>
      <c r="G46" s="17"/>
      <c r="H46" s="193">
        <f>H47</f>
        <v>492.3</v>
      </c>
      <c r="I46" s="193">
        <f aca="true" t="shared" si="2" ref="I46:J48">I47</f>
        <v>476.6</v>
      </c>
      <c r="J46" s="193">
        <f t="shared" si="2"/>
        <v>476.6</v>
      </c>
    </row>
    <row r="47" spans="1:10" s="164" customFormat="1" ht="23.25" customHeight="1">
      <c r="A47" s="3"/>
      <c r="B47" s="162" t="s">
        <v>196</v>
      </c>
      <c r="C47" s="49" t="s">
        <v>22</v>
      </c>
      <c r="D47" s="149" t="s">
        <v>12</v>
      </c>
      <c r="E47" s="149" t="s">
        <v>16</v>
      </c>
      <c r="F47" s="148" t="s">
        <v>12</v>
      </c>
      <c r="G47" s="17"/>
      <c r="H47" s="195">
        <f>H48</f>
        <v>492.3</v>
      </c>
      <c r="I47" s="195">
        <f t="shared" si="2"/>
        <v>476.6</v>
      </c>
      <c r="J47" s="195">
        <f t="shared" si="2"/>
        <v>476.6</v>
      </c>
    </row>
    <row r="48" spans="1:10" ht="41.25" customHeight="1">
      <c r="A48" s="3"/>
      <c r="B48" s="163" t="s">
        <v>30</v>
      </c>
      <c r="C48" s="49" t="s">
        <v>22</v>
      </c>
      <c r="D48" s="149" t="s">
        <v>12</v>
      </c>
      <c r="E48" s="149" t="s">
        <v>16</v>
      </c>
      <c r="F48" s="148" t="s">
        <v>229</v>
      </c>
      <c r="G48" s="17"/>
      <c r="H48" s="195">
        <f>H49</f>
        <v>492.3</v>
      </c>
      <c r="I48" s="195">
        <f t="shared" si="2"/>
        <v>476.6</v>
      </c>
      <c r="J48" s="195">
        <f t="shared" si="2"/>
        <v>476.6</v>
      </c>
    </row>
    <row r="49" spans="1:10" ht="51" customHeight="1">
      <c r="A49" s="18"/>
      <c r="B49" s="25" t="s">
        <v>197</v>
      </c>
      <c r="C49" s="50" t="s">
        <v>22</v>
      </c>
      <c r="D49" s="16" t="s">
        <v>12</v>
      </c>
      <c r="E49" s="16" t="s">
        <v>16</v>
      </c>
      <c r="F49" s="148" t="s">
        <v>230</v>
      </c>
      <c r="G49" s="17"/>
      <c r="H49" s="193">
        <f>H50+H51+H52+H53</f>
        <v>492.3</v>
      </c>
      <c r="I49" s="193">
        <f>I50+I51+I52+I53</f>
        <v>476.6</v>
      </c>
      <c r="J49" s="193">
        <f>J50+J51+J52+J53</f>
        <v>476.6</v>
      </c>
    </row>
    <row r="50" spans="1:11" ht="64.5" customHeight="1">
      <c r="A50" s="18"/>
      <c r="B50" s="25" t="s">
        <v>202</v>
      </c>
      <c r="C50" s="49" t="s">
        <v>22</v>
      </c>
      <c r="D50" s="16" t="s">
        <v>12</v>
      </c>
      <c r="E50" s="16" t="s">
        <v>16</v>
      </c>
      <c r="F50" s="148" t="s">
        <v>230</v>
      </c>
      <c r="G50" s="17" t="s">
        <v>23</v>
      </c>
      <c r="H50" s="193">
        <f>336.25+25.5+18.25</f>
        <v>380</v>
      </c>
      <c r="I50" s="194">
        <v>336.25</v>
      </c>
      <c r="J50" s="194">
        <v>336.25</v>
      </c>
      <c r="K50" s="5">
        <f>25.5+18.25</f>
        <v>43.75</v>
      </c>
    </row>
    <row r="51" spans="1:11" ht="80.25" customHeight="1">
      <c r="A51" s="18"/>
      <c r="B51" s="25" t="s">
        <v>203</v>
      </c>
      <c r="C51" s="49" t="s">
        <v>22</v>
      </c>
      <c r="D51" s="16" t="s">
        <v>12</v>
      </c>
      <c r="E51" s="16" t="s">
        <v>16</v>
      </c>
      <c r="F51" s="148" t="s">
        <v>230</v>
      </c>
      <c r="G51" s="17" t="s">
        <v>24</v>
      </c>
      <c r="H51" s="193">
        <f>11.88-11.88</f>
        <v>0</v>
      </c>
      <c r="I51" s="194">
        <v>11.88</v>
      </c>
      <c r="J51" s="194">
        <v>11.88</v>
      </c>
      <c r="K51" s="5">
        <v>-11.88</v>
      </c>
    </row>
    <row r="52" spans="1:11" ht="100.5" customHeight="1">
      <c r="A52" s="18"/>
      <c r="B52" s="25" t="s">
        <v>204</v>
      </c>
      <c r="C52" s="49" t="s">
        <v>22</v>
      </c>
      <c r="D52" s="16" t="s">
        <v>12</v>
      </c>
      <c r="E52" s="16" t="s">
        <v>16</v>
      </c>
      <c r="F52" s="148" t="s">
        <v>230</v>
      </c>
      <c r="G52" s="17" t="s">
        <v>139</v>
      </c>
      <c r="H52" s="193">
        <f>101.55+7.7+3.05</f>
        <v>112.3</v>
      </c>
      <c r="I52" s="194">
        <v>101.55</v>
      </c>
      <c r="J52" s="194">
        <v>101.55</v>
      </c>
      <c r="K52" s="5">
        <f>7.7+3.05</f>
        <v>10.75</v>
      </c>
    </row>
    <row r="53" spans="1:11" ht="76.5" customHeight="1">
      <c r="A53" s="18"/>
      <c r="B53" s="25" t="s">
        <v>213</v>
      </c>
      <c r="C53" s="49" t="s">
        <v>22</v>
      </c>
      <c r="D53" s="16" t="s">
        <v>12</v>
      </c>
      <c r="E53" s="16" t="s">
        <v>16</v>
      </c>
      <c r="F53" s="148" t="s">
        <v>230</v>
      </c>
      <c r="G53" s="17" t="s">
        <v>25</v>
      </c>
      <c r="H53" s="193">
        <f>9.42-9.42</f>
        <v>0</v>
      </c>
      <c r="I53" s="194">
        <v>26.92</v>
      </c>
      <c r="J53" s="194">
        <v>26.92</v>
      </c>
      <c r="K53" s="5">
        <v>-9.42</v>
      </c>
    </row>
    <row r="54" spans="1:10" ht="36" customHeight="1">
      <c r="A54" s="74">
        <v>3</v>
      </c>
      <c r="B54" s="71" t="s">
        <v>18</v>
      </c>
      <c r="C54" s="72" t="s">
        <v>22</v>
      </c>
      <c r="D54" s="73" t="s">
        <v>16</v>
      </c>
      <c r="E54" s="73"/>
      <c r="F54" s="151"/>
      <c r="G54" s="155"/>
      <c r="H54" s="197">
        <f>H59</f>
        <v>26.4</v>
      </c>
      <c r="I54" s="197">
        <f>I59</f>
        <v>12</v>
      </c>
      <c r="J54" s="197">
        <f>J59</f>
        <v>12</v>
      </c>
    </row>
    <row r="55" spans="1:10" ht="39" customHeight="1">
      <c r="A55" s="26" t="s">
        <v>34</v>
      </c>
      <c r="B55" s="175" t="s">
        <v>304</v>
      </c>
      <c r="C55" s="50" t="s">
        <v>22</v>
      </c>
      <c r="D55" s="16" t="s">
        <v>31</v>
      </c>
      <c r="E55" s="16" t="s">
        <v>14</v>
      </c>
      <c r="F55" s="148"/>
      <c r="G55" s="17"/>
      <c r="H55" s="193">
        <f>H56</f>
        <v>26.4</v>
      </c>
      <c r="I55" s="193">
        <f aca="true" t="shared" si="3" ref="I55:J58">I56</f>
        <v>12</v>
      </c>
      <c r="J55" s="193">
        <f t="shared" si="3"/>
        <v>12</v>
      </c>
    </row>
    <row r="56" spans="1:10" ht="27" customHeight="1">
      <c r="A56" s="3"/>
      <c r="B56" s="162" t="s">
        <v>196</v>
      </c>
      <c r="C56" s="49" t="s">
        <v>22</v>
      </c>
      <c r="D56" s="149" t="s">
        <v>16</v>
      </c>
      <c r="E56" s="149" t="s">
        <v>14</v>
      </c>
      <c r="F56" s="148" t="s">
        <v>12</v>
      </c>
      <c r="G56" s="17"/>
      <c r="H56" s="195">
        <f>H57</f>
        <v>26.4</v>
      </c>
      <c r="I56" s="195">
        <f t="shared" si="3"/>
        <v>12</v>
      </c>
      <c r="J56" s="195">
        <f t="shared" si="3"/>
        <v>12</v>
      </c>
    </row>
    <row r="57" spans="1:10" ht="27" customHeight="1">
      <c r="A57" s="3"/>
      <c r="B57" s="5" t="s">
        <v>272</v>
      </c>
      <c r="C57" s="49" t="s">
        <v>22</v>
      </c>
      <c r="D57" s="149" t="s">
        <v>16</v>
      </c>
      <c r="E57" s="149" t="s">
        <v>14</v>
      </c>
      <c r="F57" s="148" t="s">
        <v>231</v>
      </c>
      <c r="G57" s="17"/>
      <c r="H57" s="195">
        <f>H58</f>
        <v>26.4</v>
      </c>
      <c r="I57" s="195">
        <f t="shared" si="3"/>
        <v>12</v>
      </c>
      <c r="J57" s="195">
        <f t="shared" si="3"/>
        <v>12</v>
      </c>
    </row>
    <row r="58" spans="1:10" ht="40.5" customHeight="1">
      <c r="A58" s="18"/>
      <c r="B58" s="25" t="s">
        <v>205</v>
      </c>
      <c r="C58" s="49" t="s">
        <v>22</v>
      </c>
      <c r="D58" s="16" t="s">
        <v>31</v>
      </c>
      <c r="E58" s="16" t="s">
        <v>14</v>
      </c>
      <c r="F58" s="148" t="s">
        <v>302</v>
      </c>
      <c r="G58" s="17"/>
      <c r="H58" s="193">
        <f>H59</f>
        <v>26.4</v>
      </c>
      <c r="I58" s="193">
        <f t="shared" si="3"/>
        <v>12</v>
      </c>
      <c r="J58" s="193">
        <f t="shared" si="3"/>
        <v>12</v>
      </c>
    </row>
    <row r="59" spans="1:11" ht="63.75" customHeight="1">
      <c r="A59" s="18"/>
      <c r="B59" s="25" t="s">
        <v>214</v>
      </c>
      <c r="C59" s="50" t="s">
        <v>22</v>
      </c>
      <c r="D59" s="16" t="s">
        <v>31</v>
      </c>
      <c r="E59" s="16" t="s">
        <v>14</v>
      </c>
      <c r="F59" s="148" t="s">
        <v>302</v>
      </c>
      <c r="G59" s="17" t="s">
        <v>25</v>
      </c>
      <c r="H59" s="193">
        <f>12+14.4</f>
        <v>26.4</v>
      </c>
      <c r="I59" s="194">
        <v>12</v>
      </c>
      <c r="J59" s="194">
        <f>I59</f>
        <v>12</v>
      </c>
      <c r="K59" s="5">
        <v>14.4</v>
      </c>
    </row>
    <row r="60" spans="1:10" ht="25.5" customHeight="1">
      <c r="A60" s="74">
        <v>4</v>
      </c>
      <c r="B60" s="71" t="s">
        <v>8</v>
      </c>
      <c r="C60" s="72" t="s">
        <v>22</v>
      </c>
      <c r="D60" s="73" t="s">
        <v>7</v>
      </c>
      <c r="E60" s="73"/>
      <c r="F60" s="151"/>
      <c r="G60" s="155"/>
      <c r="H60" s="198">
        <f>H65</f>
        <v>1335.3</v>
      </c>
      <c r="I60" s="198">
        <f>I65</f>
        <v>1419.7</v>
      </c>
      <c r="J60" s="198">
        <f>J65</f>
        <v>1454</v>
      </c>
    </row>
    <row r="61" spans="1:10" ht="27" customHeight="1">
      <c r="A61" s="26" t="s">
        <v>35</v>
      </c>
      <c r="B61" s="25" t="s">
        <v>85</v>
      </c>
      <c r="C61" s="50" t="s">
        <v>22</v>
      </c>
      <c r="D61" s="16" t="s">
        <v>7</v>
      </c>
      <c r="E61" s="16" t="s">
        <v>13</v>
      </c>
      <c r="F61" s="148"/>
      <c r="G61" s="17"/>
      <c r="H61" s="193">
        <f>H62</f>
        <v>1335.3</v>
      </c>
      <c r="I61" s="193">
        <f aca="true" t="shared" si="4" ref="I61:J63">I62</f>
        <v>1419.7</v>
      </c>
      <c r="J61" s="193">
        <f t="shared" si="4"/>
        <v>1454</v>
      </c>
    </row>
    <row r="62" spans="1:10" ht="24.75" customHeight="1">
      <c r="A62" s="3"/>
      <c r="B62" s="162" t="s">
        <v>196</v>
      </c>
      <c r="C62" s="49" t="s">
        <v>22</v>
      </c>
      <c r="D62" s="149" t="s">
        <v>7</v>
      </c>
      <c r="E62" s="149" t="s">
        <v>7</v>
      </c>
      <c r="F62" s="148" t="s">
        <v>12</v>
      </c>
      <c r="G62" s="17"/>
      <c r="H62" s="195">
        <f>H63</f>
        <v>1335.3</v>
      </c>
      <c r="I62" s="195">
        <f t="shared" si="4"/>
        <v>1419.7</v>
      </c>
      <c r="J62" s="195">
        <f t="shared" si="4"/>
        <v>1454</v>
      </c>
    </row>
    <row r="63" spans="1:10" ht="25.5" customHeight="1">
      <c r="A63" s="3"/>
      <c r="B63" s="163" t="s">
        <v>256</v>
      </c>
      <c r="C63" s="49" t="s">
        <v>22</v>
      </c>
      <c r="D63" s="149" t="s">
        <v>7</v>
      </c>
      <c r="E63" s="149" t="s">
        <v>7</v>
      </c>
      <c r="F63" s="148" t="s">
        <v>232</v>
      </c>
      <c r="G63" s="17"/>
      <c r="H63" s="195">
        <f>H64</f>
        <v>1335.3</v>
      </c>
      <c r="I63" s="195">
        <f t="shared" si="4"/>
        <v>1419.7</v>
      </c>
      <c r="J63" s="195">
        <f t="shared" si="4"/>
        <v>1454</v>
      </c>
    </row>
    <row r="64" spans="1:10" ht="31.5" customHeight="1">
      <c r="A64" s="26"/>
      <c r="B64" s="25" t="s">
        <v>206</v>
      </c>
      <c r="C64" s="50" t="s">
        <v>22</v>
      </c>
      <c r="D64" s="16" t="s">
        <v>7</v>
      </c>
      <c r="E64" s="16" t="s">
        <v>13</v>
      </c>
      <c r="F64" s="148" t="s">
        <v>233</v>
      </c>
      <c r="G64" s="17"/>
      <c r="H64" s="193">
        <f>H65</f>
        <v>1335.3</v>
      </c>
      <c r="I64" s="193">
        <f>I65</f>
        <v>1419.7</v>
      </c>
      <c r="J64" s="193">
        <f>J65</f>
        <v>1454</v>
      </c>
    </row>
    <row r="65" spans="1:10" ht="72.75" customHeight="1">
      <c r="A65" s="26"/>
      <c r="B65" s="25" t="s">
        <v>215</v>
      </c>
      <c r="C65" s="50" t="s">
        <v>22</v>
      </c>
      <c r="D65" s="16" t="s">
        <v>7</v>
      </c>
      <c r="E65" s="16" t="s">
        <v>13</v>
      </c>
      <c r="F65" s="148" t="s">
        <v>233</v>
      </c>
      <c r="G65" s="17" t="s">
        <v>25</v>
      </c>
      <c r="H65" s="193">
        <v>1335.3</v>
      </c>
      <c r="I65" s="193">
        <v>1419.7</v>
      </c>
      <c r="J65" s="193">
        <v>1454</v>
      </c>
    </row>
    <row r="66" spans="1:10" ht="33" customHeight="1">
      <c r="A66" s="75" t="s">
        <v>83</v>
      </c>
      <c r="B66" s="76" t="s">
        <v>1</v>
      </c>
      <c r="C66" s="72" t="s">
        <v>22</v>
      </c>
      <c r="D66" s="73" t="s">
        <v>11</v>
      </c>
      <c r="E66" s="73"/>
      <c r="F66" s="152"/>
      <c r="G66" s="155"/>
      <c r="H66" s="198">
        <f>H67</f>
        <v>2847.8999999999996</v>
      </c>
      <c r="I66" s="198">
        <f>I67</f>
        <v>515.19</v>
      </c>
      <c r="J66" s="198">
        <f>J67</f>
        <v>415.39</v>
      </c>
    </row>
    <row r="67" spans="1:10" ht="25.5" customHeight="1">
      <c r="A67" s="26" t="s">
        <v>164</v>
      </c>
      <c r="B67" s="25" t="s">
        <v>19</v>
      </c>
      <c r="C67" s="50" t="s">
        <v>22</v>
      </c>
      <c r="D67" s="16" t="s">
        <v>11</v>
      </c>
      <c r="E67" s="16" t="s">
        <v>16</v>
      </c>
      <c r="F67" s="147"/>
      <c r="G67" s="17"/>
      <c r="H67" s="193">
        <f>H68+H77</f>
        <v>2847.8999999999996</v>
      </c>
      <c r="I67" s="193">
        <f>I68+I77</f>
        <v>515.19</v>
      </c>
      <c r="J67" s="193">
        <f>J68+J77</f>
        <v>415.39</v>
      </c>
    </row>
    <row r="68" spans="1:10" ht="25.5" customHeight="1">
      <c r="A68" s="3"/>
      <c r="B68" s="162" t="s">
        <v>196</v>
      </c>
      <c r="C68" s="49" t="s">
        <v>22</v>
      </c>
      <c r="D68" s="149" t="s">
        <v>11</v>
      </c>
      <c r="E68" s="149" t="s">
        <v>16</v>
      </c>
      <c r="F68" s="148" t="s">
        <v>12</v>
      </c>
      <c r="G68" s="17"/>
      <c r="H68" s="195">
        <f>H69</f>
        <v>2436.8999999999996</v>
      </c>
      <c r="I68" s="195">
        <f>I69</f>
        <v>515.19</v>
      </c>
      <c r="J68" s="195">
        <f>J69</f>
        <v>415.39</v>
      </c>
    </row>
    <row r="69" spans="1:10" ht="25.5" customHeight="1">
      <c r="A69" s="3"/>
      <c r="B69" s="163" t="s">
        <v>257</v>
      </c>
      <c r="C69" s="49" t="s">
        <v>22</v>
      </c>
      <c r="D69" s="149" t="s">
        <v>11</v>
      </c>
      <c r="E69" s="149" t="s">
        <v>16</v>
      </c>
      <c r="F69" s="148" t="s">
        <v>234</v>
      </c>
      <c r="G69" s="17"/>
      <c r="H69" s="195">
        <f>H71+H72+H73+H74+H75+H76</f>
        <v>2436.8999999999996</v>
      </c>
      <c r="I69" s="195">
        <f>I71+I72+I73+I74+I75+I76</f>
        <v>515.19</v>
      </c>
      <c r="J69" s="195">
        <f>J71+J72</f>
        <v>415.39</v>
      </c>
    </row>
    <row r="70" spans="1:10" ht="44.25" customHeight="1">
      <c r="A70" s="18"/>
      <c r="B70" s="25" t="s">
        <v>258</v>
      </c>
      <c r="C70" s="49" t="s">
        <v>22</v>
      </c>
      <c r="D70" s="16" t="s">
        <v>11</v>
      </c>
      <c r="E70" s="16" t="s">
        <v>16</v>
      </c>
      <c r="F70" s="148" t="s">
        <v>235</v>
      </c>
      <c r="G70" s="17" t="s">
        <v>25</v>
      </c>
      <c r="H70" s="193"/>
      <c r="I70" s="196"/>
      <c r="J70" s="201"/>
    </row>
    <row r="71" spans="1:10" ht="41.25" customHeight="1">
      <c r="A71" s="18"/>
      <c r="B71" s="25" t="s">
        <v>273</v>
      </c>
      <c r="C71" s="49" t="s">
        <v>22</v>
      </c>
      <c r="D71" s="16" t="s">
        <v>11</v>
      </c>
      <c r="E71" s="16" t="s">
        <v>16</v>
      </c>
      <c r="F71" s="148" t="s">
        <v>235</v>
      </c>
      <c r="G71" s="17" t="s">
        <v>274</v>
      </c>
      <c r="H71" s="193">
        <v>277.2</v>
      </c>
      <c r="I71" s="196">
        <v>277.2</v>
      </c>
      <c r="J71" s="201">
        <f>I71</f>
        <v>277.2</v>
      </c>
    </row>
    <row r="72" spans="1:11" ht="48.75">
      <c r="A72" s="26"/>
      <c r="B72" s="25" t="s">
        <v>216</v>
      </c>
      <c r="C72" s="50" t="s">
        <v>22</v>
      </c>
      <c r="D72" s="16" t="s">
        <v>11</v>
      </c>
      <c r="E72" s="16" t="s">
        <v>16</v>
      </c>
      <c r="F72" s="148" t="s">
        <v>245</v>
      </c>
      <c r="G72" s="17" t="s">
        <v>25</v>
      </c>
      <c r="H72" s="193">
        <f>25+50+462.6</f>
        <v>537.6</v>
      </c>
      <c r="I72" s="201">
        <v>237.99</v>
      </c>
      <c r="J72" s="201">
        <v>138.19</v>
      </c>
      <c r="K72" s="5">
        <v>462.6</v>
      </c>
    </row>
    <row r="73" spans="1:10" ht="36" customHeight="1" hidden="1">
      <c r="A73" s="26"/>
      <c r="B73" s="56" t="s">
        <v>321</v>
      </c>
      <c r="C73" s="50" t="s">
        <v>22</v>
      </c>
      <c r="D73" s="16" t="s">
        <v>11</v>
      </c>
      <c r="E73" s="16" t="s">
        <v>16</v>
      </c>
      <c r="F73" s="147" t="s">
        <v>323</v>
      </c>
      <c r="G73" s="17" t="s">
        <v>25</v>
      </c>
      <c r="H73" s="193"/>
      <c r="I73" s="201"/>
      <c r="J73" s="201" t="s">
        <v>337</v>
      </c>
    </row>
    <row r="74" spans="1:10" ht="41.25" customHeight="1" hidden="1">
      <c r="A74" s="26"/>
      <c r="B74" s="56" t="s">
        <v>321</v>
      </c>
      <c r="C74" s="50" t="s">
        <v>22</v>
      </c>
      <c r="D74" s="16" t="s">
        <v>11</v>
      </c>
      <c r="E74" s="16" t="s">
        <v>16</v>
      </c>
      <c r="F74" s="147" t="s">
        <v>322</v>
      </c>
      <c r="G74" s="17" t="s">
        <v>25</v>
      </c>
      <c r="H74" s="193"/>
      <c r="I74" s="196"/>
      <c r="J74" s="201"/>
    </row>
    <row r="75" spans="1:10" ht="41.25" customHeight="1" hidden="1">
      <c r="A75" s="26"/>
      <c r="B75" s="25" t="s">
        <v>329</v>
      </c>
      <c r="C75" s="49" t="s">
        <v>22</v>
      </c>
      <c r="D75" s="16" t="s">
        <v>11</v>
      </c>
      <c r="E75" s="16" t="s">
        <v>16</v>
      </c>
      <c r="F75" s="148" t="s">
        <v>330</v>
      </c>
      <c r="G75" s="17" t="s">
        <v>25</v>
      </c>
      <c r="H75" s="193"/>
      <c r="I75" s="196"/>
      <c r="J75" s="201"/>
    </row>
    <row r="76" spans="1:11" ht="50.25" customHeight="1">
      <c r="A76" s="26"/>
      <c r="B76" s="56" t="s">
        <v>346</v>
      </c>
      <c r="C76" s="50" t="s">
        <v>22</v>
      </c>
      <c r="D76" s="16" t="s">
        <v>11</v>
      </c>
      <c r="E76" s="16" t="s">
        <v>16</v>
      </c>
      <c r="F76" s="147" t="s">
        <v>306</v>
      </c>
      <c r="G76" s="17" t="s">
        <v>25</v>
      </c>
      <c r="H76" s="193">
        <f>650+15.06+957.04</f>
        <v>1622.1</v>
      </c>
      <c r="I76" s="196"/>
      <c r="J76" s="201"/>
      <c r="K76" s="5">
        <v>957.036</v>
      </c>
    </row>
    <row r="77" spans="1:10" ht="70.5" customHeight="1">
      <c r="A77" s="3"/>
      <c r="B77" s="162" t="s">
        <v>296</v>
      </c>
      <c r="C77" s="49" t="s">
        <v>22</v>
      </c>
      <c r="D77" s="149" t="s">
        <v>11</v>
      </c>
      <c r="E77" s="149" t="s">
        <v>16</v>
      </c>
      <c r="F77" s="148" t="s">
        <v>6</v>
      </c>
      <c r="G77" s="17"/>
      <c r="H77" s="195">
        <f aca="true" t="shared" si="5" ref="H77:J78">H78</f>
        <v>410.99999999999994</v>
      </c>
      <c r="I77" s="195">
        <f t="shared" si="5"/>
        <v>0</v>
      </c>
      <c r="J77" s="195">
        <f t="shared" si="5"/>
        <v>0</v>
      </c>
    </row>
    <row r="78" spans="1:10" ht="23.25" customHeight="1">
      <c r="A78" s="3"/>
      <c r="B78" s="165" t="s">
        <v>220</v>
      </c>
      <c r="C78" s="49" t="s">
        <v>22</v>
      </c>
      <c r="D78" s="149" t="s">
        <v>11</v>
      </c>
      <c r="E78" s="149" t="s">
        <v>16</v>
      </c>
      <c r="F78" s="148" t="s">
        <v>211</v>
      </c>
      <c r="G78" s="17"/>
      <c r="H78" s="195">
        <f t="shared" si="5"/>
        <v>410.99999999999994</v>
      </c>
      <c r="I78" s="195">
        <f t="shared" si="5"/>
        <v>0</v>
      </c>
      <c r="J78" s="195">
        <f t="shared" si="5"/>
        <v>0</v>
      </c>
    </row>
    <row r="79" spans="1:10" ht="65.25" customHeight="1">
      <c r="A79" s="3"/>
      <c r="B79" s="202" t="s">
        <v>295</v>
      </c>
      <c r="C79" s="50" t="s">
        <v>22</v>
      </c>
      <c r="D79" s="16" t="s">
        <v>11</v>
      </c>
      <c r="E79" s="16" t="s">
        <v>16</v>
      </c>
      <c r="F79" s="147" t="s">
        <v>217</v>
      </c>
      <c r="G79" s="17"/>
      <c r="H79" s="195">
        <f>H80</f>
        <v>410.99999999999994</v>
      </c>
      <c r="I79" s="195">
        <f>I80</f>
        <v>0</v>
      </c>
      <c r="J79" s="195">
        <f>J80</f>
        <v>0</v>
      </c>
    </row>
    <row r="80" spans="1:11" ht="113.25" customHeight="1">
      <c r="A80" s="26"/>
      <c r="B80" s="25" t="s">
        <v>347</v>
      </c>
      <c r="C80" s="50" t="s">
        <v>22</v>
      </c>
      <c r="D80" s="16" t="s">
        <v>11</v>
      </c>
      <c r="E80" s="16" t="s">
        <v>16</v>
      </c>
      <c r="F80" s="147" t="s">
        <v>207</v>
      </c>
      <c r="G80" s="17" t="s">
        <v>25</v>
      </c>
      <c r="H80" s="193">
        <f>365.78+23.15+23.33-1.26</f>
        <v>410.99999999999994</v>
      </c>
      <c r="I80" s="199">
        <v>0</v>
      </c>
      <c r="J80" s="199">
        <v>0</v>
      </c>
      <c r="K80" s="5">
        <v>-1.26</v>
      </c>
    </row>
    <row r="81" spans="1:10" ht="29.25" customHeight="1">
      <c r="A81" s="75" t="s">
        <v>92</v>
      </c>
      <c r="B81" s="71" t="s">
        <v>161</v>
      </c>
      <c r="C81" s="72" t="s">
        <v>22</v>
      </c>
      <c r="D81" s="73" t="s">
        <v>140</v>
      </c>
      <c r="E81" s="73"/>
      <c r="F81" s="152"/>
      <c r="G81" s="155"/>
      <c r="H81" s="198">
        <f>H85</f>
        <v>5</v>
      </c>
      <c r="I81" s="198">
        <f>I85</f>
        <v>0</v>
      </c>
      <c r="J81" s="198">
        <f>J85</f>
        <v>0</v>
      </c>
    </row>
    <row r="82" spans="1:10" ht="29.25" customHeight="1">
      <c r="A82" s="26"/>
      <c r="B82" s="25" t="s">
        <v>165</v>
      </c>
      <c r="C82" s="50" t="s">
        <v>22</v>
      </c>
      <c r="D82" s="16" t="s">
        <v>140</v>
      </c>
      <c r="E82" s="16" t="s">
        <v>140</v>
      </c>
      <c r="F82" s="147"/>
      <c r="G82" s="17"/>
      <c r="H82" s="193">
        <f>H83</f>
        <v>5</v>
      </c>
      <c r="I82" s="193">
        <f aca="true" t="shared" si="6" ref="I82:J84">I83</f>
        <v>0</v>
      </c>
      <c r="J82" s="193">
        <f t="shared" si="6"/>
        <v>0</v>
      </c>
    </row>
    <row r="83" spans="1:10" ht="26.25" customHeight="1">
      <c r="A83" s="3"/>
      <c r="B83" s="162" t="s">
        <v>196</v>
      </c>
      <c r="C83" s="49" t="s">
        <v>22</v>
      </c>
      <c r="D83" s="149" t="s">
        <v>140</v>
      </c>
      <c r="E83" s="149" t="s">
        <v>140</v>
      </c>
      <c r="F83" s="148" t="s">
        <v>12</v>
      </c>
      <c r="G83" s="17"/>
      <c r="H83" s="195">
        <f>H84</f>
        <v>5</v>
      </c>
      <c r="I83" s="195">
        <f t="shared" si="6"/>
        <v>0</v>
      </c>
      <c r="J83" s="195">
        <f t="shared" si="6"/>
        <v>0</v>
      </c>
    </row>
    <row r="84" spans="1:10" ht="24.75" customHeight="1">
      <c r="A84" s="3"/>
      <c r="B84" s="25" t="s">
        <v>165</v>
      </c>
      <c r="C84" s="49" t="s">
        <v>22</v>
      </c>
      <c r="D84" s="149" t="s">
        <v>140</v>
      </c>
      <c r="E84" s="149" t="s">
        <v>140</v>
      </c>
      <c r="F84" s="148" t="s">
        <v>236</v>
      </c>
      <c r="G84" s="17"/>
      <c r="H84" s="194">
        <f>H85</f>
        <v>5</v>
      </c>
      <c r="I84" s="194">
        <f t="shared" si="6"/>
        <v>0</v>
      </c>
      <c r="J84" s="194">
        <f t="shared" si="6"/>
        <v>0</v>
      </c>
    </row>
    <row r="85" spans="1:10" ht="52.5" customHeight="1">
      <c r="A85" s="26"/>
      <c r="B85" s="25" t="s">
        <v>269</v>
      </c>
      <c r="C85" s="50" t="s">
        <v>22</v>
      </c>
      <c r="D85" s="16" t="s">
        <v>140</v>
      </c>
      <c r="E85" s="16" t="s">
        <v>140</v>
      </c>
      <c r="F85" s="148" t="s">
        <v>237</v>
      </c>
      <c r="G85" s="17" t="s">
        <v>25</v>
      </c>
      <c r="H85" s="193">
        <v>5</v>
      </c>
      <c r="I85" s="196"/>
      <c r="J85" s="196"/>
    </row>
    <row r="86" spans="1:10" ht="24.75" customHeight="1">
      <c r="A86" s="74" t="s">
        <v>145</v>
      </c>
      <c r="B86" s="77" t="s">
        <v>166</v>
      </c>
      <c r="C86" s="72" t="s">
        <v>22</v>
      </c>
      <c r="D86" s="78" t="s">
        <v>17</v>
      </c>
      <c r="E86" s="78"/>
      <c r="F86" s="153"/>
      <c r="G86" s="155"/>
      <c r="H86" s="198">
        <f>H88</f>
        <v>2124.32</v>
      </c>
      <c r="I86" s="198">
        <f>I88</f>
        <v>2600</v>
      </c>
      <c r="J86" s="198">
        <f>J88</f>
        <v>2600</v>
      </c>
    </row>
    <row r="87" spans="1:10" ht="32.25" customHeight="1">
      <c r="A87" s="3"/>
      <c r="B87" s="162" t="s">
        <v>196</v>
      </c>
      <c r="C87" s="49" t="s">
        <v>22</v>
      </c>
      <c r="D87" s="149" t="s">
        <v>9</v>
      </c>
      <c r="E87" s="149" t="s">
        <v>6</v>
      </c>
      <c r="F87" s="148" t="s">
        <v>12</v>
      </c>
      <c r="G87" s="17"/>
      <c r="H87" s="195">
        <f>H88</f>
        <v>2124.32</v>
      </c>
      <c r="I87" s="195">
        <f>I88</f>
        <v>2600</v>
      </c>
      <c r="J87" s="195">
        <f>J88</f>
        <v>2600</v>
      </c>
    </row>
    <row r="88" spans="1:10" ht="25.5" customHeight="1">
      <c r="A88" s="3"/>
      <c r="B88" s="163" t="s">
        <v>221</v>
      </c>
      <c r="C88" s="49" t="s">
        <v>22</v>
      </c>
      <c r="D88" s="149" t="s">
        <v>9</v>
      </c>
      <c r="E88" s="149" t="s">
        <v>6</v>
      </c>
      <c r="F88" s="148" t="s">
        <v>238</v>
      </c>
      <c r="G88" s="17"/>
      <c r="H88" s="193">
        <f>H89+H90+H91</f>
        <v>2124.32</v>
      </c>
      <c r="I88" s="193">
        <f>I89+I90+I91</f>
        <v>2600</v>
      </c>
      <c r="J88" s="193">
        <f>J89+J90+J91</f>
        <v>2600</v>
      </c>
    </row>
    <row r="89" spans="1:11" ht="90.75" customHeight="1">
      <c r="A89" s="18"/>
      <c r="B89" s="25" t="s">
        <v>307</v>
      </c>
      <c r="C89" s="49" t="s">
        <v>22</v>
      </c>
      <c r="D89" s="16" t="s">
        <v>9</v>
      </c>
      <c r="E89" s="16" t="s">
        <v>6</v>
      </c>
      <c r="F89" s="148" t="s">
        <v>239</v>
      </c>
      <c r="G89" s="17" t="s">
        <v>308</v>
      </c>
      <c r="H89" s="193">
        <f>2000-31.08</f>
        <v>1968.92</v>
      </c>
      <c r="I89" s="214">
        <v>2600</v>
      </c>
      <c r="J89" s="214">
        <v>2600</v>
      </c>
      <c r="K89" s="5">
        <v>-31.082</v>
      </c>
    </row>
    <row r="90" spans="1:11" ht="79.5" customHeight="1">
      <c r="A90" s="18"/>
      <c r="B90" s="25" t="s">
        <v>259</v>
      </c>
      <c r="C90" s="49" t="s">
        <v>22</v>
      </c>
      <c r="D90" s="16" t="s">
        <v>9</v>
      </c>
      <c r="E90" s="16" t="s">
        <v>6</v>
      </c>
      <c r="F90" s="148" t="s">
        <v>240</v>
      </c>
      <c r="G90" s="17" t="s">
        <v>308</v>
      </c>
      <c r="H90" s="193">
        <v>124.32</v>
      </c>
      <c r="I90" s="196"/>
      <c r="J90" s="196"/>
      <c r="K90" s="5">
        <v>124.325</v>
      </c>
    </row>
    <row r="91" spans="1:11" ht="75" customHeight="1">
      <c r="A91" s="18"/>
      <c r="B91" s="25" t="s">
        <v>260</v>
      </c>
      <c r="C91" s="49" t="s">
        <v>22</v>
      </c>
      <c r="D91" s="16" t="s">
        <v>9</v>
      </c>
      <c r="E91" s="16" t="s">
        <v>6</v>
      </c>
      <c r="F91" s="148" t="s">
        <v>241</v>
      </c>
      <c r="G91" s="17" t="s">
        <v>308</v>
      </c>
      <c r="H91" s="193">
        <v>31.08</v>
      </c>
      <c r="I91" s="196"/>
      <c r="J91" s="196"/>
      <c r="K91" s="5">
        <v>31.082</v>
      </c>
    </row>
    <row r="92" spans="1:10" ht="25.5" customHeight="1">
      <c r="A92" s="74"/>
      <c r="B92" s="71" t="s">
        <v>121</v>
      </c>
      <c r="C92" s="72" t="s">
        <v>22</v>
      </c>
      <c r="D92" s="73" t="s">
        <v>14</v>
      </c>
      <c r="E92" s="73"/>
      <c r="F92" s="152"/>
      <c r="G92" s="155"/>
      <c r="H92" s="198">
        <f>H96</f>
        <v>0</v>
      </c>
      <c r="I92" s="198">
        <f>I96</f>
        <v>0</v>
      </c>
      <c r="J92" s="198">
        <f>J96</f>
        <v>0</v>
      </c>
    </row>
    <row r="93" spans="1:10" ht="25.5" customHeight="1">
      <c r="A93" s="18"/>
      <c r="B93" s="25" t="s">
        <v>122</v>
      </c>
      <c r="C93" s="49" t="s">
        <v>22</v>
      </c>
      <c r="D93" s="16" t="s">
        <v>14</v>
      </c>
      <c r="E93" s="16" t="s">
        <v>16</v>
      </c>
      <c r="F93" s="147"/>
      <c r="G93" s="17"/>
      <c r="H93" s="193">
        <f>H94</f>
        <v>0</v>
      </c>
      <c r="I93" s="193">
        <f aca="true" t="shared" si="7" ref="I93:J95">I94</f>
        <v>0</v>
      </c>
      <c r="J93" s="193">
        <f t="shared" si="7"/>
        <v>0</v>
      </c>
    </row>
    <row r="94" spans="1:10" ht="33.75" customHeight="1">
      <c r="A94" s="3"/>
      <c r="B94" s="162" t="s">
        <v>196</v>
      </c>
      <c r="C94" s="49" t="s">
        <v>22</v>
      </c>
      <c r="D94" s="149" t="s">
        <v>14</v>
      </c>
      <c r="E94" s="149" t="s">
        <v>16</v>
      </c>
      <c r="F94" s="148" t="s">
        <v>12</v>
      </c>
      <c r="G94" s="17"/>
      <c r="H94" s="195">
        <f>H95</f>
        <v>0</v>
      </c>
      <c r="I94" s="195">
        <f t="shared" si="7"/>
        <v>0</v>
      </c>
      <c r="J94" s="195">
        <f t="shared" si="7"/>
        <v>0</v>
      </c>
    </row>
    <row r="95" spans="1:10" ht="27.75" customHeight="1">
      <c r="A95" s="3"/>
      <c r="B95" s="163" t="s">
        <v>261</v>
      </c>
      <c r="C95" s="49" t="s">
        <v>22</v>
      </c>
      <c r="D95" s="149" t="s">
        <v>14</v>
      </c>
      <c r="E95" s="149" t="s">
        <v>16</v>
      </c>
      <c r="F95" s="148" t="s">
        <v>242</v>
      </c>
      <c r="G95" s="17"/>
      <c r="H95" s="195">
        <f>H96</f>
        <v>0</v>
      </c>
      <c r="I95" s="195">
        <f t="shared" si="7"/>
        <v>0</v>
      </c>
      <c r="J95" s="195">
        <f t="shared" si="7"/>
        <v>0</v>
      </c>
    </row>
    <row r="96" spans="1:10" ht="64.5" customHeight="1">
      <c r="A96" s="18"/>
      <c r="B96" s="25" t="s">
        <v>208</v>
      </c>
      <c r="C96" s="49" t="s">
        <v>22</v>
      </c>
      <c r="D96" s="16" t="s">
        <v>14</v>
      </c>
      <c r="E96" s="16" t="s">
        <v>16</v>
      </c>
      <c r="F96" s="148" t="s">
        <v>243</v>
      </c>
      <c r="G96" s="17" t="s">
        <v>123</v>
      </c>
      <c r="H96" s="193"/>
      <c r="I96" s="196"/>
      <c r="J96" s="196"/>
    </row>
    <row r="97" spans="1:10" ht="24" customHeight="1">
      <c r="A97" s="75" t="s">
        <v>345</v>
      </c>
      <c r="B97" s="71" t="s">
        <v>167</v>
      </c>
      <c r="C97" s="72" t="s">
        <v>22</v>
      </c>
      <c r="D97" s="73" t="s">
        <v>10</v>
      </c>
      <c r="E97" s="73"/>
      <c r="F97" s="152"/>
      <c r="G97" s="155"/>
      <c r="H97" s="198">
        <f>H101</f>
        <v>15</v>
      </c>
      <c r="I97" s="198">
        <f>I101</f>
        <v>0</v>
      </c>
      <c r="J97" s="198">
        <f>J101</f>
        <v>0</v>
      </c>
    </row>
    <row r="98" spans="1:10" ht="24" customHeight="1">
      <c r="A98" s="18"/>
      <c r="B98" s="25" t="s">
        <v>86</v>
      </c>
      <c r="C98" s="49" t="s">
        <v>22</v>
      </c>
      <c r="D98" s="16" t="s">
        <v>10</v>
      </c>
      <c r="E98" s="16" t="s">
        <v>12</v>
      </c>
      <c r="F98" s="147"/>
      <c r="G98" s="17"/>
      <c r="H98" s="193">
        <f>H99</f>
        <v>15</v>
      </c>
      <c r="I98" s="193">
        <f aca="true" t="shared" si="8" ref="I98:J100">I99</f>
        <v>0</v>
      </c>
      <c r="J98" s="193">
        <f t="shared" si="8"/>
        <v>0</v>
      </c>
    </row>
    <row r="99" spans="1:10" ht="28.5" customHeight="1">
      <c r="A99" s="3"/>
      <c r="B99" s="162" t="s">
        <v>196</v>
      </c>
      <c r="C99" s="49" t="s">
        <v>22</v>
      </c>
      <c r="D99" s="149" t="s">
        <v>10</v>
      </c>
      <c r="E99" s="149" t="s">
        <v>12</v>
      </c>
      <c r="F99" s="148" t="s">
        <v>12</v>
      </c>
      <c r="G99" s="17"/>
      <c r="H99" s="195">
        <f>H100</f>
        <v>15</v>
      </c>
      <c r="I99" s="195">
        <f t="shared" si="8"/>
        <v>0</v>
      </c>
      <c r="J99" s="195">
        <f t="shared" si="8"/>
        <v>0</v>
      </c>
    </row>
    <row r="100" spans="1:10" ht="23.25" customHeight="1">
      <c r="A100" s="3"/>
      <c r="B100" s="163" t="s">
        <v>263</v>
      </c>
      <c r="C100" s="49" t="s">
        <v>22</v>
      </c>
      <c r="D100" s="149" t="s">
        <v>10</v>
      </c>
      <c r="E100" s="149" t="s">
        <v>12</v>
      </c>
      <c r="F100" s="148" t="s">
        <v>225</v>
      </c>
      <c r="G100" s="17"/>
      <c r="H100" s="195">
        <f>H101</f>
        <v>15</v>
      </c>
      <c r="I100" s="195">
        <f t="shared" si="8"/>
        <v>0</v>
      </c>
      <c r="J100" s="195">
        <f t="shared" si="8"/>
        <v>0</v>
      </c>
    </row>
    <row r="101" spans="1:11" ht="54" customHeight="1">
      <c r="A101" s="18"/>
      <c r="B101" s="25" t="s">
        <v>262</v>
      </c>
      <c r="C101" s="49" t="s">
        <v>22</v>
      </c>
      <c r="D101" s="16" t="s">
        <v>10</v>
      </c>
      <c r="E101" s="16" t="s">
        <v>12</v>
      </c>
      <c r="F101" s="148" t="s">
        <v>244</v>
      </c>
      <c r="G101" s="17" t="s">
        <v>25</v>
      </c>
      <c r="H101" s="193">
        <f>5+10</f>
        <v>15</v>
      </c>
      <c r="I101" s="193"/>
      <c r="J101" s="193"/>
      <c r="K101" s="5">
        <v>10</v>
      </c>
    </row>
    <row r="102" spans="1:10" ht="32.25" customHeight="1">
      <c r="A102" s="18"/>
      <c r="B102" s="80" t="s">
        <v>36</v>
      </c>
      <c r="C102" s="81" t="s">
        <v>22</v>
      </c>
      <c r="D102" s="79"/>
      <c r="E102" s="79"/>
      <c r="F102" s="154"/>
      <c r="G102" s="156"/>
      <c r="H102" s="200">
        <f>H8+H45+H54+H60+H66+H81+H86+H92+H97</f>
        <v>12321.029999999999</v>
      </c>
      <c r="I102" s="200">
        <f>I8+I45+I54+I60+I66+I81+I86+I92+I97</f>
        <v>9859.4</v>
      </c>
      <c r="J102" s="200">
        <f>J8+J45+J54+J60+J66+J81+J86+J92+J97</f>
        <v>9793.900000000001</v>
      </c>
    </row>
    <row r="103" ht="9.75" customHeight="1"/>
    <row r="104" spans="2:10" ht="16.5" customHeight="1">
      <c r="B104" s="147" t="s">
        <v>339</v>
      </c>
      <c r="F104" s="216" t="s">
        <v>338</v>
      </c>
      <c r="G104" s="215"/>
      <c r="H104" s="216"/>
      <c r="I104" s="217">
        <v>250</v>
      </c>
      <c r="J104" s="217">
        <v>500</v>
      </c>
    </row>
    <row r="105" spans="2:11" ht="16.5" customHeight="1">
      <c r="B105" s="220" t="s">
        <v>324</v>
      </c>
      <c r="C105" s="219"/>
      <c r="D105" s="219"/>
      <c r="E105" s="219"/>
      <c r="F105" s="220"/>
      <c r="G105" s="221"/>
      <c r="H105" s="222">
        <f>H102</f>
        <v>12321.029999999999</v>
      </c>
      <c r="I105" s="223">
        <f>I102+I104</f>
        <v>10109.4</v>
      </c>
      <c r="J105" s="223">
        <f>J102+J104</f>
        <v>10293.900000000001</v>
      </c>
      <c r="K105" s="226">
        <f>SUM(K6:K104)</f>
        <v>1712.301</v>
      </c>
    </row>
  </sheetData>
  <sheetProtection/>
  <mergeCells count="4">
    <mergeCell ref="A3:G3"/>
    <mergeCell ref="A4:G4"/>
    <mergeCell ref="F2:J2"/>
    <mergeCell ref="F1:J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1">
      <selection activeCell="J93" sqref="J1:J16384"/>
    </sheetView>
  </sheetViews>
  <sheetFormatPr defaultColWidth="8.875" defaultRowHeight="12.75"/>
  <cols>
    <col min="1" max="1" width="3.75390625" style="51" customWidth="1"/>
    <col min="2" max="2" width="34.00390625" style="6" customWidth="1"/>
    <col min="3" max="3" width="2.875" style="1" customWidth="1"/>
    <col min="4" max="4" width="4.875" style="1" customWidth="1"/>
    <col min="5" max="5" width="12.625" style="1" customWidth="1"/>
    <col min="6" max="6" width="6.75390625" style="1" customWidth="1"/>
    <col min="7" max="9" width="12.25390625" style="1" customWidth="1"/>
    <col min="10" max="16384" width="8.875" style="1" customWidth="1"/>
  </cols>
  <sheetData>
    <row r="1" spans="6:9" ht="12.75">
      <c r="F1" s="246" t="s">
        <v>299</v>
      </c>
      <c r="G1" s="229"/>
      <c r="H1" s="229"/>
      <c r="I1" s="229"/>
    </row>
    <row r="2" spans="2:9" ht="64.5" customHeight="1">
      <c r="B2" s="19"/>
      <c r="C2" s="28"/>
      <c r="D2" s="28"/>
      <c r="E2" s="28"/>
      <c r="F2" s="247" t="str">
        <f>'пр.1 доходы'!I2</f>
        <v> к Решению Совета Кааламского сельского поселения от 22.02.2024 № 28 "О внесении изменений в Решение Совета Кааламского сельского поселения  от 09.11.2023г №16 "О бюджете Кааламского сельского поселения на 2024 год и на плановый период 2025-2026 годы»     </v>
      </c>
      <c r="G2" s="248"/>
      <c r="H2" s="248"/>
      <c r="I2" s="248"/>
    </row>
    <row r="3" spans="1:9" ht="39.75" customHeight="1">
      <c r="A3" s="249" t="s">
        <v>303</v>
      </c>
      <c r="B3" s="249"/>
      <c r="C3" s="249"/>
      <c r="D3" s="250"/>
      <c r="E3" s="250"/>
      <c r="F3" s="250"/>
      <c r="G3" s="250"/>
      <c r="H3" s="250"/>
      <c r="I3" s="250"/>
    </row>
    <row r="4" spans="1:7" ht="14.25" customHeight="1">
      <c r="A4" s="240" t="str">
        <f>'пр.1 доходы'!A4:M4</f>
        <v>на 2024 год и на плановый период 2025-2026 годы</v>
      </c>
      <c r="B4" s="240"/>
      <c r="C4" s="240"/>
      <c r="D4" s="245"/>
      <c r="E4" s="245"/>
      <c r="F4" s="245"/>
      <c r="G4" s="245"/>
    </row>
    <row r="5" spans="3:9" ht="13.5" customHeight="1">
      <c r="C5" s="7"/>
      <c r="I5" s="1" t="s">
        <v>159</v>
      </c>
    </row>
    <row r="6" spans="1:9" s="5" customFormat="1" ht="45.75" customHeight="1">
      <c r="A6" s="8" t="s">
        <v>20</v>
      </c>
      <c r="B6" s="9" t="s">
        <v>15</v>
      </c>
      <c r="C6" s="158" t="s">
        <v>2</v>
      </c>
      <c r="D6" s="158" t="s">
        <v>3</v>
      </c>
      <c r="E6" s="159" t="s">
        <v>4</v>
      </c>
      <c r="F6" s="160" t="s">
        <v>0</v>
      </c>
      <c r="G6" s="21" t="s">
        <v>288</v>
      </c>
      <c r="H6" s="21" t="s">
        <v>309</v>
      </c>
      <c r="I6" s="21" t="s">
        <v>334</v>
      </c>
    </row>
    <row r="7" spans="1:9" s="5" customFormat="1" ht="25.5" customHeight="1">
      <c r="A7" s="70">
        <v>1</v>
      </c>
      <c r="B7" s="71" t="s">
        <v>5</v>
      </c>
      <c r="C7" s="73" t="s">
        <v>6</v>
      </c>
      <c r="D7" s="73"/>
      <c r="E7" s="151"/>
      <c r="F7" s="155"/>
      <c r="G7" s="191">
        <f>G8+G13+G23+G31+G35+G28</f>
        <v>5474.81</v>
      </c>
      <c r="H7" s="191">
        <f>H8+H13+H23+H31+H35+H28</f>
        <v>4835.91</v>
      </c>
      <c r="I7" s="191">
        <f>I8+I13+I23+I31+I35+I28</f>
        <v>4835.91</v>
      </c>
    </row>
    <row r="8" spans="1:9" s="5" customFormat="1" ht="44.25" customHeight="1">
      <c r="A8" s="3" t="s">
        <v>32</v>
      </c>
      <c r="B8" s="56" t="s">
        <v>168</v>
      </c>
      <c r="C8" s="68" t="s">
        <v>6</v>
      </c>
      <c r="D8" s="68" t="s">
        <v>12</v>
      </c>
      <c r="E8" s="148"/>
      <c r="F8" s="17"/>
      <c r="G8" s="192">
        <f>G11+G12</f>
        <v>1818.4199999999998</v>
      </c>
      <c r="H8" s="192">
        <f>H11+H12</f>
        <v>1918.4199999999998</v>
      </c>
      <c r="I8" s="192">
        <f>I11+I12</f>
        <v>1918.4199999999998</v>
      </c>
    </row>
    <row r="9" spans="1:9" s="5" customFormat="1" ht="23.25" customHeight="1">
      <c r="A9" s="2"/>
      <c r="B9" s="25" t="s">
        <v>196</v>
      </c>
      <c r="C9" s="16" t="s">
        <v>6</v>
      </c>
      <c r="D9" s="16" t="s">
        <v>12</v>
      </c>
      <c r="E9" s="148" t="s">
        <v>12</v>
      </c>
      <c r="F9" s="17"/>
      <c r="G9" s="193">
        <f>G10</f>
        <v>1818.4199999999998</v>
      </c>
      <c r="H9" s="193">
        <f>H10</f>
        <v>1918.4199999999998</v>
      </c>
      <c r="I9" s="193">
        <f>I10</f>
        <v>1918.4199999999998</v>
      </c>
    </row>
    <row r="10" spans="1:9" s="5" customFormat="1" ht="29.25" customHeight="1">
      <c r="A10" s="2"/>
      <c r="B10" s="161" t="s">
        <v>198</v>
      </c>
      <c r="C10" s="16" t="s">
        <v>6</v>
      </c>
      <c r="D10" s="16" t="s">
        <v>12</v>
      </c>
      <c r="E10" s="148" t="s">
        <v>222</v>
      </c>
      <c r="F10" s="17"/>
      <c r="G10" s="193">
        <f>G11+G12</f>
        <v>1818.4199999999998</v>
      </c>
      <c r="H10" s="193">
        <f>H11+H12</f>
        <v>1918.4199999999998</v>
      </c>
      <c r="I10" s="193">
        <f>I11+I12</f>
        <v>1918.4199999999998</v>
      </c>
    </row>
    <row r="11" spans="1:10" s="5" customFormat="1" ht="41.25" customHeight="1">
      <c r="A11" s="2"/>
      <c r="B11" s="25" t="s">
        <v>270</v>
      </c>
      <c r="C11" s="16" t="s">
        <v>6</v>
      </c>
      <c r="D11" s="16" t="s">
        <v>12</v>
      </c>
      <c r="E11" s="148" t="s">
        <v>223</v>
      </c>
      <c r="F11" s="17" t="s">
        <v>23</v>
      </c>
      <c r="G11" s="193">
        <f>1474.37-75</f>
        <v>1399.37</v>
      </c>
      <c r="H11" s="194">
        <v>1474.37</v>
      </c>
      <c r="I11" s="194">
        <v>1474.37</v>
      </c>
      <c r="J11" s="5">
        <v>-75</v>
      </c>
    </row>
    <row r="12" spans="1:10" s="5" customFormat="1" ht="73.5" customHeight="1">
      <c r="A12" s="2"/>
      <c r="B12" s="25" t="s">
        <v>271</v>
      </c>
      <c r="C12" s="16" t="s">
        <v>6</v>
      </c>
      <c r="D12" s="16" t="s">
        <v>12</v>
      </c>
      <c r="E12" s="148" t="s">
        <v>223</v>
      </c>
      <c r="F12" s="17" t="s">
        <v>139</v>
      </c>
      <c r="G12" s="193">
        <f>444.05-25</f>
        <v>419.05</v>
      </c>
      <c r="H12" s="194">
        <v>444.05</v>
      </c>
      <c r="I12" s="194">
        <v>444.05</v>
      </c>
      <c r="J12" s="5">
        <v>-25</v>
      </c>
    </row>
    <row r="13" spans="1:9" s="5" customFormat="1" ht="57.75" customHeight="1">
      <c r="A13" s="3" t="s">
        <v>57</v>
      </c>
      <c r="B13" s="56" t="s">
        <v>169</v>
      </c>
      <c r="C13" s="68" t="s">
        <v>6</v>
      </c>
      <c r="D13" s="68" t="s">
        <v>7</v>
      </c>
      <c r="E13" s="148"/>
      <c r="F13" s="17"/>
      <c r="G13" s="192">
        <f>G17+G18+G19+G20+G21+G22</f>
        <v>2423.09</v>
      </c>
      <c r="H13" s="192">
        <f>H17+H18+H19+H20+H21+H22</f>
        <v>2309.09</v>
      </c>
      <c r="I13" s="192">
        <f>I17+I18+I19+I20+I21+I22</f>
        <v>2309.09</v>
      </c>
    </row>
    <row r="14" spans="1:9" s="5" customFormat="1" ht="21.75" customHeight="1">
      <c r="A14" s="3"/>
      <c r="B14" s="162" t="s">
        <v>196</v>
      </c>
      <c r="C14" s="149" t="s">
        <v>6</v>
      </c>
      <c r="D14" s="149" t="s">
        <v>7</v>
      </c>
      <c r="E14" s="148" t="s">
        <v>12</v>
      </c>
      <c r="F14" s="17"/>
      <c r="G14" s="195">
        <f>G17+G18+G19+G20+G21+G22</f>
        <v>2423.09</v>
      </c>
      <c r="H14" s="195">
        <f>H17+H18+H19+H20+H21+H22</f>
        <v>2309.09</v>
      </c>
      <c r="I14" s="195">
        <f>I17+I18+I19+I20+I21+I22</f>
        <v>2309.09</v>
      </c>
    </row>
    <row r="15" spans="1:9" s="5" customFormat="1" ht="30" customHeight="1">
      <c r="A15" s="3"/>
      <c r="B15" s="161" t="s">
        <v>198</v>
      </c>
      <c r="C15" s="16" t="s">
        <v>6</v>
      </c>
      <c r="D15" s="16" t="s">
        <v>7</v>
      </c>
      <c r="E15" s="148" t="s">
        <v>222</v>
      </c>
      <c r="F15" s="17"/>
      <c r="G15" s="195">
        <f>G17+G18+G19+G20+G21+G22</f>
        <v>2423.09</v>
      </c>
      <c r="H15" s="195">
        <f>H17+H18+H19+H20+H21+H22</f>
        <v>2309.09</v>
      </c>
      <c r="I15" s="195">
        <f>I17+I18+I19+I20+I21+I22</f>
        <v>2309.09</v>
      </c>
    </row>
    <row r="16" spans="1:9" s="5" customFormat="1" ht="38.25" customHeight="1">
      <c r="A16" s="2"/>
      <c r="B16" s="25" t="s">
        <v>250</v>
      </c>
      <c r="C16" s="16" t="s">
        <v>6</v>
      </c>
      <c r="D16" s="16" t="s">
        <v>7</v>
      </c>
      <c r="E16" s="148" t="s">
        <v>224</v>
      </c>
      <c r="F16" s="17"/>
      <c r="G16" s="193">
        <f>G17+G18+G19+G20+G21</f>
        <v>2421.09</v>
      </c>
      <c r="H16" s="193">
        <f>H17+H18+H19+H20+H21</f>
        <v>2307.09</v>
      </c>
      <c r="I16" s="193">
        <f>I17+I18+I19+I20+I21</f>
        <v>2307.09</v>
      </c>
    </row>
    <row r="17" spans="1:9" s="5" customFormat="1" ht="48.75" customHeight="1">
      <c r="A17" s="2"/>
      <c r="B17" s="25" t="s">
        <v>251</v>
      </c>
      <c r="C17" s="16" t="s">
        <v>6</v>
      </c>
      <c r="D17" s="16" t="s">
        <v>7</v>
      </c>
      <c r="E17" s="148" t="s">
        <v>224</v>
      </c>
      <c r="F17" s="17" t="s">
        <v>23</v>
      </c>
      <c r="G17" s="193">
        <v>1774.74</v>
      </c>
      <c r="H17" s="194">
        <v>1774.74</v>
      </c>
      <c r="I17" s="194">
        <v>1774.74</v>
      </c>
    </row>
    <row r="18" spans="1:9" s="5" customFormat="1" ht="62.25" customHeight="1">
      <c r="A18" s="2"/>
      <c r="B18" s="25" t="s">
        <v>255</v>
      </c>
      <c r="C18" s="16" t="s">
        <v>6</v>
      </c>
      <c r="D18" s="16" t="s">
        <v>7</v>
      </c>
      <c r="E18" s="148" t="s">
        <v>224</v>
      </c>
      <c r="F18" s="17" t="s">
        <v>24</v>
      </c>
      <c r="G18" s="193">
        <f>11+12</f>
        <v>23</v>
      </c>
      <c r="H18" s="194"/>
      <c r="I18" s="194"/>
    </row>
    <row r="19" spans="1:9" s="5" customFormat="1" ht="86.25" customHeight="1">
      <c r="A19" s="2"/>
      <c r="B19" s="25" t="s">
        <v>254</v>
      </c>
      <c r="C19" s="16" t="s">
        <v>6</v>
      </c>
      <c r="D19" s="16" t="s">
        <v>7</v>
      </c>
      <c r="E19" s="148" t="s">
        <v>224</v>
      </c>
      <c r="F19" s="17" t="s">
        <v>139</v>
      </c>
      <c r="G19" s="193">
        <v>532.35</v>
      </c>
      <c r="H19" s="194">
        <v>532.35</v>
      </c>
      <c r="I19" s="194">
        <v>532.35</v>
      </c>
    </row>
    <row r="20" spans="1:9" s="5" customFormat="1" ht="63.75" customHeight="1">
      <c r="A20" s="2"/>
      <c r="B20" s="25" t="s">
        <v>252</v>
      </c>
      <c r="C20" s="16" t="s">
        <v>6</v>
      </c>
      <c r="D20" s="16" t="s">
        <v>7</v>
      </c>
      <c r="E20" s="148" t="s">
        <v>224</v>
      </c>
      <c r="F20" s="17" t="s">
        <v>25</v>
      </c>
      <c r="G20" s="193">
        <v>90</v>
      </c>
      <c r="H20" s="194"/>
      <c r="I20" s="194"/>
    </row>
    <row r="21" spans="1:9" s="5" customFormat="1" ht="54.75" customHeight="1">
      <c r="A21" s="2"/>
      <c r="B21" s="25" t="s">
        <v>253</v>
      </c>
      <c r="C21" s="16" t="s">
        <v>6</v>
      </c>
      <c r="D21" s="16" t="s">
        <v>7</v>
      </c>
      <c r="E21" s="148" t="s">
        <v>224</v>
      </c>
      <c r="F21" s="17" t="s">
        <v>141</v>
      </c>
      <c r="G21" s="193">
        <v>1</v>
      </c>
      <c r="H21" s="193"/>
      <c r="I21" s="193"/>
    </row>
    <row r="22" spans="1:9" s="5" customFormat="1" ht="75.75" customHeight="1">
      <c r="A22" s="2"/>
      <c r="B22" s="25" t="s">
        <v>195</v>
      </c>
      <c r="C22" s="16" t="s">
        <v>6</v>
      </c>
      <c r="D22" s="16" t="s">
        <v>7</v>
      </c>
      <c r="E22" s="148" t="s">
        <v>341</v>
      </c>
      <c r="F22" s="17" t="s">
        <v>25</v>
      </c>
      <c r="G22" s="193">
        <v>2</v>
      </c>
      <c r="H22" s="196">
        <v>2</v>
      </c>
      <c r="I22" s="196">
        <v>2</v>
      </c>
    </row>
    <row r="23" spans="1:9" s="5" customFormat="1" ht="51" customHeight="1" hidden="1">
      <c r="A23" s="3"/>
      <c r="B23" s="56" t="s">
        <v>170</v>
      </c>
      <c r="C23" s="68" t="s">
        <v>6</v>
      </c>
      <c r="D23" s="68" t="s">
        <v>61</v>
      </c>
      <c r="E23" s="148"/>
      <c r="F23" s="17"/>
      <c r="G23" s="192">
        <f>G27</f>
        <v>0</v>
      </c>
      <c r="H23" s="192">
        <f>H27</f>
        <v>0</v>
      </c>
      <c r="I23" s="192">
        <f>I27</f>
        <v>0</v>
      </c>
    </row>
    <row r="24" spans="1:9" s="5" customFormat="1" ht="27.75" customHeight="1" hidden="1">
      <c r="A24" s="3"/>
      <c r="B24" s="162" t="s">
        <v>196</v>
      </c>
      <c r="C24" s="149" t="s">
        <v>6</v>
      </c>
      <c r="D24" s="149" t="s">
        <v>61</v>
      </c>
      <c r="E24" s="148" t="s">
        <v>12</v>
      </c>
      <c r="F24" s="17"/>
      <c r="G24" s="195">
        <f>G25</f>
        <v>0</v>
      </c>
      <c r="H24" s="195">
        <f aca="true" t="shared" si="0" ref="H24:I26">H25</f>
        <v>0</v>
      </c>
      <c r="I24" s="195">
        <f t="shared" si="0"/>
        <v>0</v>
      </c>
    </row>
    <row r="25" spans="1:9" s="5" customFormat="1" ht="18.75" customHeight="1" hidden="1">
      <c r="A25" s="3"/>
      <c r="B25" s="161" t="s">
        <v>268</v>
      </c>
      <c r="C25" s="149" t="s">
        <v>6</v>
      </c>
      <c r="D25" s="149" t="s">
        <v>61</v>
      </c>
      <c r="E25" s="148" t="s">
        <v>266</v>
      </c>
      <c r="F25" s="17"/>
      <c r="G25" s="195">
        <f>G26</f>
        <v>0</v>
      </c>
      <c r="H25" s="195">
        <f t="shared" si="0"/>
        <v>0</v>
      </c>
      <c r="I25" s="195">
        <f t="shared" si="0"/>
        <v>0</v>
      </c>
    </row>
    <row r="26" spans="1:9" s="5" customFormat="1" ht="39.75" customHeight="1" hidden="1">
      <c r="A26" s="2"/>
      <c r="B26" s="25" t="s">
        <v>199</v>
      </c>
      <c r="C26" s="16" t="s">
        <v>6</v>
      </c>
      <c r="D26" s="16" t="s">
        <v>61</v>
      </c>
      <c r="E26" s="148" t="s">
        <v>267</v>
      </c>
      <c r="F26" s="17"/>
      <c r="G26" s="193">
        <f>G27</f>
        <v>0</v>
      </c>
      <c r="H26" s="193">
        <f t="shared" si="0"/>
        <v>0</v>
      </c>
      <c r="I26" s="193">
        <f t="shared" si="0"/>
        <v>0</v>
      </c>
    </row>
    <row r="27" spans="1:9" s="5" customFormat="1" ht="22.5" customHeight="1" hidden="1">
      <c r="A27" s="2"/>
      <c r="B27" s="25" t="s">
        <v>171</v>
      </c>
      <c r="C27" s="16" t="s">
        <v>6</v>
      </c>
      <c r="D27" s="16" t="s">
        <v>61</v>
      </c>
      <c r="E27" s="148" t="s">
        <v>267</v>
      </c>
      <c r="F27" s="150" t="s">
        <v>120</v>
      </c>
      <c r="G27" s="193"/>
      <c r="H27" s="194"/>
      <c r="I27" s="194"/>
    </row>
    <row r="28" spans="1:9" s="5" customFormat="1" ht="22.5" customHeight="1">
      <c r="A28" s="225" t="s">
        <v>142</v>
      </c>
      <c r="B28" s="56" t="s">
        <v>316</v>
      </c>
      <c r="C28" s="207" t="s">
        <v>6</v>
      </c>
      <c r="D28" s="207" t="s">
        <v>140</v>
      </c>
      <c r="E28" s="208"/>
      <c r="F28" s="209"/>
      <c r="G28" s="210">
        <f>G29</f>
        <v>300</v>
      </c>
      <c r="H28" s="211"/>
      <c r="I28" s="211"/>
    </row>
    <row r="29" spans="1:9" s="5" customFormat="1" ht="22.5" customHeight="1">
      <c r="A29" s="2"/>
      <c r="B29" s="25" t="s">
        <v>317</v>
      </c>
      <c r="C29" s="16" t="s">
        <v>6</v>
      </c>
      <c r="D29" s="16" t="s">
        <v>140</v>
      </c>
      <c r="E29" s="148" t="s">
        <v>318</v>
      </c>
      <c r="F29" s="150"/>
      <c r="G29" s="193">
        <f>G30</f>
        <v>300</v>
      </c>
      <c r="H29" s="194"/>
      <c r="I29" s="194"/>
    </row>
    <row r="30" spans="1:9" s="5" customFormat="1" ht="37.5" customHeight="1">
      <c r="A30" s="2"/>
      <c r="B30" s="25" t="s">
        <v>319</v>
      </c>
      <c r="C30" s="16" t="s">
        <v>6</v>
      </c>
      <c r="D30" s="16" t="s">
        <v>140</v>
      </c>
      <c r="E30" s="148" t="s">
        <v>318</v>
      </c>
      <c r="F30" s="150" t="s">
        <v>331</v>
      </c>
      <c r="G30" s="193">
        <v>300</v>
      </c>
      <c r="H30" s="194"/>
      <c r="I30" s="194"/>
    </row>
    <row r="31" spans="1:9" s="5" customFormat="1" ht="44.25" customHeight="1">
      <c r="A31" s="26" t="s">
        <v>143</v>
      </c>
      <c r="B31" s="56" t="s">
        <v>200</v>
      </c>
      <c r="C31" s="68" t="s">
        <v>6</v>
      </c>
      <c r="D31" s="68" t="s">
        <v>10</v>
      </c>
      <c r="E31" s="148"/>
      <c r="F31" s="17"/>
      <c r="G31" s="192">
        <f>G34</f>
        <v>30</v>
      </c>
      <c r="H31" s="192">
        <f>H34</f>
        <v>30</v>
      </c>
      <c r="I31" s="192">
        <f>I34</f>
        <v>30</v>
      </c>
    </row>
    <row r="32" spans="1:9" s="5" customFormat="1" ht="24" customHeight="1">
      <c r="A32" s="3"/>
      <c r="B32" s="162" t="s">
        <v>196</v>
      </c>
      <c r="C32" s="149" t="s">
        <v>6</v>
      </c>
      <c r="D32" s="149" t="s">
        <v>10</v>
      </c>
      <c r="E32" s="148" t="s">
        <v>12</v>
      </c>
      <c r="F32" s="17"/>
      <c r="G32" s="195">
        <f aca="true" t="shared" si="1" ref="G32:I33">G33</f>
        <v>30</v>
      </c>
      <c r="H32" s="195">
        <f t="shared" si="1"/>
        <v>30</v>
      </c>
      <c r="I32" s="195">
        <f t="shared" si="1"/>
        <v>30</v>
      </c>
    </row>
    <row r="33" spans="1:9" s="5" customFormat="1" ht="24" customHeight="1">
      <c r="A33" s="3"/>
      <c r="B33" s="161" t="s">
        <v>218</v>
      </c>
      <c r="C33" s="149" t="s">
        <v>6</v>
      </c>
      <c r="D33" s="149" t="s">
        <v>10</v>
      </c>
      <c r="E33" s="148" t="s">
        <v>264</v>
      </c>
      <c r="F33" s="17"/>
      <c r="G33" s="195">
        <f t="shared" si="1"/>
        <v>30</v>
      </c>
      <c r="H33" s="195">
        <f t="shared" si="1"/>
        <v>30</v>
      </c>
      <c r="I33" s="195">
        <f t="shared" si="1"/>
        <v>30</v>
      </c>
    </row>
    <row r="34" spans="1:9" s="5" customFormat="1" ht="44.25" customHeight="1">
      <c r="A34" s="26"/>
      <c r="B34" s="25" t="s">
        <v>201</v>
      </c>
      <c r="C34" s="16" t="s">
        <v>6</v>
      </c>
      <c r="D34" s="16" t="s">
        <v>10</v>
      </c>
      <c r="E34" s="148" t="s">
        <v>265</v>
      </c>
      <c r="F34" s="17" t="s">
        <v>138</v>
      </c>
      <c r="G34" s="193">
        <v>30</v>
      </c>
      <c r="H34" s="196">
        <v>30</v>
      </c>
      <c r="I34" s="196">
        <v>30</v>
      </c>
    </row>
    <row r="35" spans="1:9" s="5" customFormat="1" ht="27.75" customHeight="1">
      <c r="A35" s="26" t="s">
        <v>144</v>
      </c>
      <c r="B35" s="56" t="s">
        <v>127</v>
      </c>
      <c r="C35" s="68" t="s">
        <v>6</v>
      </c>
      <c r="D35" s="68" t="s">
        <v>128</v>
      </c>
      <c r="E35" s="148"/>
      <c r="F35" s="17"/>
      <c r="G35" s="192">
        <f>G38+G40+G41+G42+G43+G39</f>
        <v>903.3</v>
      </c>
      <c r="H35" s="192">
        <f>H38+H40+H41+H42+H43+H39</f>
        <v>578.4</v>
      </c>
      <c r="I35" s="192">
        <f>I38+I40+I41+I42+I43+I39</f>
        <v>578.4</v>
      </c>
    </row>
    <row r="36" spans="1:9" s="5" customFormat="1" ht="27" customHeight="1">
      <c r="A36" s="3"/>
      <c r="B36" s="162" t="s">
        <v>196</v>
      </c>
      <c r="C36" s="149" t="s">
        <v>6</v>
      </c>
      <c r="D36" s="149" t="s">
        <v>128</v>
      </c>
      <c r="E36" s="148" t="s">
        <v>12</v>
      </c>
      <c r="F36" s="17"/>
      <c r="G36" s="195">
        <f>G37</f>
        <v>903.3</v>
      </c>
      <c r="H36" s="195">
        <f>H37</f>
        <v>578.4</v>
      </c>
      <c r="I36" s="195">
        <f>I37</f>
        <v>578.4</v>
      </c>
    </row>
    <row r="37" spans="1:9" s="5" customFormat="1" ht="27" customHeight="1">
      <c r="A37" s="3"/>
      <c r="B37" s="163" t="s">
        <v>219</v>
      </c>
      <c r="C37" s="149" t="s">
        <v>6</v>
      </c>
      <c r="D37" s="149" t="s">
        <v>128</v>
      </c>
      <c r="E37" s="148" t="s">
        <v>226</v>
      </c>
      <c r="F37" s="17"/>
      <c r="G37" s="195">
        <f>G38+G40+G41+G42+G43+G39</f>
        <v>903.3</v>
      </c>
      <c r="H37" s="195">
        <f>H38+H40+H41+H42+H43+H39</f>
        <v>578.4</v>
      </c>
      <c r="I37" s="195">
        <f>I38+I40+I41+I42+I43+I39</f>
        <v>578.4</v>
      </c>
    </row>
    <row r="38" spans="1:9" s="5" customFormat="1" ht="23.25" customHeight="1">
      <c r="A38" s="26"/>
      <c r="B38" s="25" t="s">
        <v>183</v>
      </c>
      <c r="C38" s="16" t="s">
        <v>6</v>
      </c>
      <c r="D38" s="16" t="s">
        <v>128</v>
      </c>
      <c r="E38" s="148" t="s">
        <v>227</v>
      </c>
      <c r="F38" s="17" t="s">
        <v>25</v>
      </c>
      <c r="G38" s="193">
        <v>278.4</v>
      </c>
      <c r="H38" s="193">
        <v>278.4</v>
      </c>
      <c r="I38" s="193">
        <f>H38</f>
        <v>278.4</v>
      </c>
    </row>
    <row r="39" spans="1:9" s="5" customFormat="1" ht="72" customHeight="1">
      <c r="A39" s="26"/>
      <c r="B39" s="25" t="s">
        <v>212</v>
      </c>
      <c r="C39" s="16" t="s">
        <v>6</v>
      </c>
      <c r="D39" s="16" t="s">
        <v>128</v>
      </c>
      <c r="E39" s="148" t="s">
        <v>228</v>
      </c>
      <c r="F39" s="17" t="s">
        <v>25</v>
      </c>
      <c r="G39" s="193">
        <f>158.9+50</f>
        <v>208.9</v>
      </c>
      <c r="H39" s="194"/>
      <c r="I39" s="194"/>
    </row>
    <row r="40" spans="1:9" s="5" customFormat="1" ht="70.5" customHeight="1">
      <c r="A40" s="26"/>
      <c r="B40" s="25" t="s">
        <v>275</v>
      </c>
      <c r="C40" s="16" t="s">
        <v>6</v>
      </c>
      <c r="D40" s="16" t="s">
        <v>128</v>
      </c>
      <c r="E40" s="148" t="s">
        <v>228</v>
      </c>
      <c r="F40" s="17" t="s">
        <v>274</v>
      </c>
      <c r="G40" s="193">
        <f>300+100</f>
        <v>400</v>
      </c>
      <c r="H40" s="194">
        <v>300</v>
      </c>
      <c r="I40" s="194">
        <v>300</v>
      </c>
    </row>
    <row r="41" spans="1:9" s="5" customFormat="1" ht="61.5" customHeight="1">
      <c r="A41" s="26"/>
      <c r="B41" s="25" t="s">
        <v>210</v>
      </c>
      <c r="C41" s="16" t="s">
        <v>6</v>
      </c>
      <c r="D41" s="16" t="s">
        <v>128</v>
      </c>
      <c r="E41" s="148" t="s">
        <v>228</v>
      </c>
      <c r="F41" s="17" t="s">
        <v>26</v>
      </c>
      <c r="G41" s="193">
        <v>5</v>
      </c>
      <c r="H41" s="194"/>
      <c r="I41" s="194"/>
    </row>
    <row r="42" spans="1:9" s="5" customFormat="1" ht="63" customHeight="1">
      <c r="A42" s="26"/>
      <c r="B42" s="25" t="s">
        <v>276</v>
      </c>
      <c r="C42" s="16" t="s">
        <v>6</v>
      </c>
      <c r="D42" s="16" t="s">
        <v>128</v>
      </c>
      <c r="E42" s="148" t="s">
        <v>228</v>
      </c>
      <c r="F42" s="17" t="s">
        <v>27</v>
      </c>
      <c r="G42" s="193">
        <v>10</v>
      </c>
      <c r="H42" s="194"/>
      <c r="I42" s="194"/>
    </row>
    <row r="43" spans="1:9" s="5" customFormat="1" ht="63" customHeight="1">
      <c r="A43" s="26"/>
      <c r="B43" s="25" t="s">
        <v>209</v>
      </c>
      <c r="C43" s="16" t="s">
        <v>6</v>
      </c>
      <c r="D43" s="16" t="s">
        <v>128</v>
      </c>
      <c r="E43" s="148" t="s">
        <v>228</v>
      </c>
      <c r="F43" s="17" t="s">
        <v>141</v>
      </c>
      <c r="G43" s="193">
        <v>1</v>
      </c>
      <c r="H43" s="194"/>
      <c r="I43" s="194"/>
    </row>
    <row r="44" spans="1:9" s="5" customFormat="1" ht="24" customHeight="1">
      <c r="A44" s="74">
        <v>2</v>
      </c>
      <c r="B44" s="71" t="s">
        <v>28</v>
      </c>
      <c r="C44" s="73" t="s">
        <v>12</v>
      </c>
      <c r="D44" s="73"/>
      <c r="E44" s="151"/>
      <c r="F44" s="155"/>
      <c r="G44" s="197">
        <f>G49+G50+G51+G52</f>
        <v>492.3</v>
      </c>
      <c r="H44" s="197">
        <f>H49+H50+H51+H52</f>
        <v>476.6</v>
      </c>
      <c r="I44" s="197">
        <f>I49+I50+I51+I52</f>
        <v>476.6</v>
      </c>
    </row>
    <row r="45" spans="1:9" s="164" customFormat="1" ht="24.75" customHeight="1">
      <c r="A45" s="26" t="s">
        <v>33</v>
      </c>
      <c r="B45" s="25" t="s">
        <v>29</v>
      </c>
      <c r="C45" s="16" t="s">
        <v>12</v>
      </c>
      <c r="D45" s="16" t="s">
        <v>16</v>
      </c>
      <c r="E45" s="148"/>
      <c r="F45" s="17"/>
      <c r="G45" s="193">
        <f>G46</f>
        <v>492.3</v>
      </c>
      <c r="H45" s="193">
        <f aca="true" t="shared" si="2" ref="H45:I47">H46</f>
        <v>476.6</v>
      </c>
      <c r="I45" s="193">
        <f t="shared" si="2"/>
        <v>476.6</v>
      </c>
    </row>
    <row r="46" spans="1:9" s="164" customFormat="1" ht="23.25" customHeight="1">
      <c r="A46" s="3"/>
      <c r="B46" s="162" t="s">
        <v>196</v>
      </c>
      <c r="C46" s="149" t="s">
        <v>12</v>
      </c>
      <c r="D46" s="149" t="s">
        <v>16</v>
      </c>
      <c r="E46" s="148" t="s">
        <v>12</v>
      </c>
      <c r="F46" s="17"/>
      <c r="G46" s="195">
        <f>G47</f>
        <v>492.3</v>
      </c>
      <c r="H46" s="195">
        <f t="shared" si="2"/>
        <v>476.6</v>
      </c>
      <c r="I46" s="195">
        <f t="shared" si="2"/>
        <v>476.6</v>
      </c>
    </row>
    <row r="47" spans="1:9" s="5" customFormat="1" ht="41.25" customHeight="1">
      <c r="A47" s="3"/>
      <c r="B47" s="163" t="s">
        <v>30</v>
      </c>
      <c r="C47" s="149" t="s">
        <v>12</v>
      </c>
      <c r="D47" s="149" t="s">
        <v>16</v>
      </c>
      <c r="E47" s="148" t="s">
        <v>229</v>
      </c>
      <c r="F47" s="17"/>
      <c r="G47" s="195">
        <f>G48</f>
        <v>492.3</v>
      </c>
      <c r="H47" s="195">
        <f t="shared" si="2"/>
        <v>476.6</v>
      </c>
      <c r="I47" s="195">
        <f t="shared" si="2"/>
        <v>476.6</v>
      </c>
    </row>
    <row r="48" spans="1:9" s="5" customFormat="1" ht="51" customHeight="1">
      <c r="A48" s="18"/>
      <c r="B48" s="25" t="s">
        <v>197</v>
      </c>
      <c r="C48" s="16" t="s">
        <v>12</v>
      </c>
      <c r="D48" s="16" t="s">
        <v>16</v>
      </c>
      <c r="E48" s="148" t="s">
        <v>230</v>
      </c>
      <c r="F48" s="17"/>
      <c r="G48" s="193">
        <f>G49+G50+G51+G52</f>
        <v>492.3</v>
      </c>
      <c r="H48" s="193">
        <f>H49+H50+H51+H52</f>
        <v>476.6</v>
      </c>
      <c r="I48" s="193">
        <f>I49+I50+I51+I52</f>
        <v>476.6</v>
      </c>
    </row>
    <row r="49" spans="1:9" s="5" customFormat="1" ht="64.5" customHeight="1">
      <c r="A49" s="18"/>
      <c r="B49" s="25" t="s">
        <v>202</v>
      </c>
      <c r="C49" s="16" t="s">
        <v>12</v>
      </c>
      <c r="D49" s="16" t="s">
        <v>16</v>
      </c>
      <c r="E49" s="148" t="s">
        <v>230</v>
      </c>
      <c r="F49" s="17" t="s">
        <v>23</v>
      </c>
      <c r="G49" s="193">
        <f>336.25+25.5+18.25</f>
        <v>380</v>
      </c>
      <c r="H49" s="194">
        <v>336.25</v>
      </c>
      <c r="I49" s="194">
        <v>336.25</v>
      </c>
    </row>
    <row r="50" spans="1:9" s="5" customFormat="1" ht="80.25" customHeight="1">
      <c r="A50" s="18"/>
      <c r="B50" s="25" t="s">
        <v>203</v>
      </c>
      <c r="C50" s="16" t="s">
        <v>12</v>
      </c>
      <c r="D50" s="16" t="s">
        <v>16</v>
      </c>
      <c r="E50" s="148" t="s">
        <v>230</v>
      </c>
      <c r="F50" s="17" t="s">
        <v>24</v>
      </c>
      <c r="G50" s="193">
        <f>11.88-11.88</f>
        <v>0</v>
      </c>
      <c r="H50" s="194">
        <v>11.88</v>
      </c>
      <c r="I50" s="194">
        <v>11.88</v>
      </c>
    </row>
    <row r="51" spans="1:9" s="5" customFormat="1" ht="100.5" customHeight="1">
      <c r="A51" s="18"/>
      <c r="B51" s="25" t="s">
        <v>204</v>
      </c>
      <c r="C51" s="16" t="s">
        <v>12</v>
      </c>
      <c r="D51" s="16" t="s">
        <v>16</v>
      </c>
      <c r="E51" s="148" t="s">
        <v>230</v>
      </c>
      <c r="F51" s="17" t="s">
        <v>139</v>
      </c>
      <c r="G51" s="193">
        <f>101.55+7.7+3.05</f>
        <v>112.3</v>
      </c>
      <c r="H51" s="194">
        <v>101.55</v>
      </c>
      <c r="I51" s="194">
        <v>101.55</v>
      </c>
    </row>
    <row r="52" spans="1:9" s="5" customFormat="1" ht="76.5" customHeight="1">
      <c r="A52" s="18"/>
      <c r="B52" s="25" t="s">
        <v>213</v>
      </c>
      <c r="C52" s="16" t="s">
        <v>12</v>
      </c>
      <c r="D52" s="16" t="s">
        <v>16</v>
      </c>
      <c r="E52" s="148" t="s">
        <v>230</v>
      </c>
      <c r="F52" s="17" t="s">
        <v>25</v>
      </c>
      <c r="G52" s="193">
        <f>9.42-9.42</f>
        <v>0</v>
      </c>
      <c r="H52" s="194">
        <v>26.92</v>
      </c>
      <c r="I52" s="194">
        <v>26.92</v>
      </c>
    </row>
    <row r="53" spans="1:9" s="5" customFormat="1" ht="36" customHeight="1">
      <c r="A53" s="74">
        <v>3</v>
      </c>
      <c r="B53" s="71" t="s">
        <v>18</v>
      </c>
      <c r="C53" s="73" t="s">
        <v>16</v>
      </c>
      <c r="D53" s="73"/>
      <c r="E53" s="151"/>
      <c r="F53" s="155"/>
      <c r="G53" s="197">
        <f>G58</f>
        <v>26.4</v>
      </c>
      <c r="H53" s="197">
        <f>H58</f>
        <v>12</v>
      </c>
      <c r="I53" s="197">
        <f>I58</f>
        <v>12</v>
      </c>
    </row>
    <row r="54" spans="1:9" s="5" customFormat="1" ht="39" customHeight="1">
      <c r="A54" s="26" t="s">
        <v>34</v>
      </c>
      <c r="B54" s="175" t="s">
        <v>304</v>
      </c>
      <c r="C54" s="16" t="s">
        <v>31</v>
      </c>
      <c r="D54" s="16" t="s">
        <v>14</v>
      </c>
      <c r="E54" s="148"/>
      <c r="F54" s="17"/>
      <c r="G54" s="193">
        <f>G55</f>
        <v>26.4</v>
      </c>
      <c r="H54" s="193">
        <f aca="true" t="shared" si="3" ref="H54:I57">H55</f>
        <v>12</v>
      </c>
      <c r="I54" s="193">
        <f t="shared" si="3"/>
        <v>12</v>
      </c>
    </row>
    <row r="55" spans="1:9" s="5" customFormat="1" ht="27" customHeight="1">
      <c r="A55" s="3"/>
      <c r="B55" s="162" t="s">
        <v>196</v>
      </c>
      <c r="C55" s="149" t="s">
        <v>16</v>
      </c>
      <c r="D55" s="149" t="s">
        <v>14</v>
      </c>
      <c r="E55" s="148" t="s">
        <v>12</v>
      </c>
      <c r="F55" s="17"/>
      <c r="G55" s="195">
        <f>G56</f>
        <v>26.4</v>
      </c>
      <c r="H55" s="195">
        <f t="shared" si="3"/>
        <v>12</v>
      </c>
      <c r="I55" s="195">
        <f t="shared" si="3"/>
        <v>12</v>
      </c>
    </row>
    <row r="56" spans="1:9" s="5" customFormat="1" ht="27" customHeight="1">
      <c r="A56" s="3"/>
      <c r="B56" s="5" t="s">
        <v>272</v>
      </c>
      <c r="C56" s="149" t="s">
        <v>16</v>
      </c>
      <c r="D56" s="149" t="s">
        <v>14</v>
      </c>
      <c r="E56" s="148" t="s">
        <v>231</v>
      </c>
      <c r="F56" s="17"/>
      <c r="G56" s="195">
        <f>G57</f>
        <v>26.4</v>
      </c>
      <c r="H56" s="195">
        <f t="shared" si="3"/>
        <v>12</v>
      </c>
      <c r="I56" s="195">
        <f t="shared" si="3"/>
        <v>12</v>
      </c>
    </row>
    <row r="57" spans="1:9" s="5" customFormat="1" ht="40.5" customHeight="1">
      <c r="A57" s="18"/>
      <c r="B57" s="25" t="s">
        <v>205</v>
      </c>
      <c r="C57" s="16" t="s">
        <v>31</v>
      </c>
      <c r="D57" s="16" t="s">
        <v>14</v>
      </c>
      <c r="E57" s="148" t="s">
        <v>302</v>
      </c>
      <c r="F57" s="17"/>
      <c r="G57" s="193">
        <f>G58</f>
        <v>26.4</v>
      </c>
      <c r="H57" s="193">
        <f t="shared" si="3"/>
        <v>12</v>
      </c>
      <c r="I57" s="193">
        <f t="shared" si="3"/>
        <v>12</v>
      </c>
    </row>
    <row r="58" spans="1:9" s="5" customFormat="1" ht="63.75" customHeight="1">
      <c r="A58" s="18"/>
      <c r="B58" s="25" t="s">
        <v>214</v>
      </c>
      <c r="C58" s="16" t="s">
        <v>31</v>
      </c>
      <c r="D58" s="16" t="s">
        <v>14</v>
      </c>
      <c r="E58" s="148" t="s">
        <v>302</v>
      </c>
      <c r="F58" s="17" t="s">
        <v>25</v>
      </c>
      <c r="G58" s="193">
        <f>12+14.4</f>
        <v>26.4</v>
      </c>
      <c r="H58" s="194">
        <v>12</v>
      </c>
      <c r="I58" s="194">
        <f>H58</f>
        <v>12</v>
      </c>
    </row>
    <row r="59" spans="1:9" s="5" customFormat="1" ht="25.5" customHeight="1">
      <c r="A59" s="74">
        <v>4</v>
      </c>
      <c r="B59" s="71" t="s">
        <v>8</v>
      </c>
      <c r="C59" s="73" t="s">
        <v>7</v>
      </c>
      <c r="D59" s="73"/>
      <c r="E59" s="151"/>
      <c r="F59" s="155"/>
      <c r="G59" s="198">
        <f>G64</f>
        <v>1335.3</v>
      </c>
      <c r="H59" s="198">
        <f>H64</f>
        <v>1419.7</v>
      </c>
      <c r="I59" s="198">
        <f>I64</f>
        <v>1454</v>
      </c>
    </row>
    <row r="60" spans="1:9" s="5" customFormat="1" ht="27" customHeight="1">
      <c r="A60" s="26" t="s">
        <v>35</v>
      </c>
      <c r="B60" s="25" t="s">
        <v>85</v>
      </c>
      <c r="C60" s="16" t="s">
        <v>7</v>
      </c>
      <c r="D60" s="16" t="s">
        <v>13</v>
      </c>
      <c r="E60" s="148"/>
      <c r="F60" s="17"/>
      <c r="G60" s="193">
        <f>G61</f>
        <v>1335.3</v>
      </c>
      <c r="H60" s="193">
        <f aca="true" t="shared" si="4" ref="H60:I62">H61</f>
        <v>1419.7</v>
      </c>
      <c r="I60" s="193">
        <f t="shared" si="4"/>
        <v>1454</v>
      </c>
    </row>
    <row r="61" spans="1:9" s="5" customFormat="1" ht="24.75" customHeight="1">
      <c r="A61" s="3"/>
      <c r="B61" s="162" t="s">
        <v>196</v>
      </c>
      <c r="C61" s="149" t="s">
        <v>7</v>
      </c>
      <c r="D61" s="149" t="s">
        <v>7</v>
      </c>
      <c r="E61" s="148" t="s">
        <v>12</v>
      </c>
      <c r="F61" s="17"/>
      <c r="G61" s="195">
        <f>G62</f>
        <v>1335.3</v>
      </c>
      <c r="H61" s="195">
        <f t="shared" si="4"/>
        <v>1419.7</v>
      </c>
      <c r="I61" s="195">
        <f t="shared" si="4"/>
        <v>1454</v>
      </c>
    </row>
    <row r="62" spans="1:9" s="5" customFormat="1" ht="25.5" customHeight="1">
      <c r="A62" s="3"/>
      <c r="B62" s="163" t="s">
        <v>256</v>
      </c>
      <c r="C62" s="149" t="s">
        <v>7</v>
      </c>
      <c r="D62" s="149" t="s">
        <v>7</v>
      </c>
      <c r="E62" s="148" t="s">
        <v>232</v>
      </c>
      <c r="F62" s="17"/>
      <c r="G62" s="195">
        <f>G63</f>
        <v>1335.3</v>
      </c>
      <c r="H62" s="195">
        <f t="shared" si="4"/>
        <v>1419.7</v>
      </c>
      <c r="I62" s="195">
        <f t="shared" si="4"/>
        <v>1454</v>
      </c>
    </row>
    <row r="63" spans="1:9" s="5" customFormat="1" ht="31.5" customHeight="1">
      <c r="A63" s="26"/>
      <c r="B63" s="25" t="s">
        <v>206</v>
      </c>
      <c r="C63" s="16" t="s">
        <v>7</v>
      </c>
      <c r="D63" s="16" t="s">
        <v>13</v>
      </c>
      <c r="E63" s="148" t="s">
        <v>233</v>
      </c>
      <c r="F63" s="17"/>
      <c r="G63" s="193">
        <f>G64</f>
        <v>1335.3</v>
      </c>
      <c r="H63" s="193">
        <f>H64</f>
        <v>1419.7</v>
      </c>
      <c r="I63" s="193">
        <f>I64</f>
        <v>1454</v>
      </c>
    </row>
    <row r="64" spans="1:9" s="5" customFormat="1" ht="72.75" customHeight="1">
      <c r="A64" s="26"/>
      <c r="B64" s="25" t="s">
        <v>215</v>
      </c>
      <c r="C64" s="16" t="s">
        <v>7</v>
      </c>
      <c r="D64" s="16" t="s">
        <v>13</v>
      </c>
      <c r="E64" s="148" t="s">
        <v>233</v>
      </c>
      <c r="F64" s="17" t="s">
        <v>25</v>
      </c>
      <c r="G64" s="193">
        <v>1335.3</v>
      </c>
      <c r="H64" s="193">
        <v>1419.7</v>
      </c>
      <c r="I64" s="193">
        <v>1454</v>
      </c>
    </row>
    <row r="65" spans="1:9" s="5" customFormat="1" ht="33" customHeight="1">
      <c r="A65" s="75" t="s">
        <v>83</v>
      </c>
      <c r="B65" s="76" t="s">
        <v>1</v>
      </c>
      <c r="C65" s="73" t="s">
        <v>11</v>
      </c>
      <c r="D65" s="73"/>
      <c r="E65" s="152"/>
      <c r="F65" s="155"/>
      <c r="G65" s="198">
        <f>G66</f>
        <v>2847.8999999999996</v>
      </c>
      <c r="H65" s="198">
        <f>H66</f>
        <v>515.19</v>
      </c>
      <c r="I65" s="198">
        <f>I66</f>
        <v>415.39</v>
      </c>
    </row>
    <row r="66" spans="1:9" s="5" customFormat="1" ht="25.5" customHeight="1">
      <c r="A66" s="26" t="s">
        <v>164</v>
      </c>
      <c r="B66" s="25" t="s">
        <v>19</v>
      </c>
      <c r="C66" s="16" t="s">
        <v>11</v>
      </c>
      <c r="D66" s="16" t="s">
        <v>16</v>
      </c>
      <c r="E66" s="147"/>
      <c r="F66" s="17"/>
      <c r="G66" s="193">
        <f>G67+G76</f>
        <v>2847.8999999999996</v>
      </c>
      <c r="H66" s="193">
        <f>H67+H76</f>
        <v>515.19</v>
      </c>
      <c r="I66" s="193">
        <f>I67+I76</f>
        <v>415.39</v>
      </c>
    </row>
    <row r="67" spans="1:9" s="5" customFormat="1" ht="25.5" customHeight="1">
      <c r="A67" s="3"/>
      <c r="B67" s="162" t="s">
        <v>196</v>
      </c>
      <c r="C67" s="149" t="s">
        <v>11</v>
      </c>
      <c r="D67" s="149" t="s">
        <v>16</v>
      </c>
      <c r="E67" s="148" t="s">
        <v>12</v>
      </c>
      <c r="F67" s="17"/>
      <c r="G67" s="195">
        <f>G68</f>
        <v>2436.8999999999996</v>
      </c>
      <c r="H67" s="195">
        <f>H68</f>
        <v>515.19</v>
      </c>
      <c r="I67" s="195">
        <f>I68</f>
        <v>415.39</v>
      </c>
    </row>
    <row r="68" spans="1:9" s="5" customFormat="1" ht="25.5" customHeight="1">
      <c r="A68" s="3"/>
      <c r="B68" s="163" t="s">
        <v>257</v>
      </c>
      <c r="C68" s="149" t="s">
        <v>11</v>
      </c>
      <c r="D68" s="149" t="s">
        <v>16</v>
      </c>
      <c r="E68" s="148" t="s">
        <v>234</v>
      </c>
      <c r="F68" s="17"/>
      <c r="G68" s="195">
        <f>G70+G71+G72+G73+G74+G75</f>
        <v>2436.8999999999996</v>
      </c>
      <c r="H68" s="195">
        <f>H70+H71+H72+H73+H74+H75</f>
        <v>515.19</v>
      </c>
      <c r="I68" s="195">
        <f>I70+I71</f>
        <v>415.39</v>
      </c>
    </row>
    <row r="69" spans="1:9" s="5" customFormat="1" ht="44.25" customHeight="1">
      <c r="A69" s="18"/>
      <c r="B69" s="25" t="s">
        <v>258</v>
      </c>
      <c r="C69" s="16" t="s">
        <v>11</v>
      </c>
      <c r="D69" s="16" t="s">
        <v>16</v>
      </c>
      <c r="E69" s="148" t="s">
        <v>235</v>
      </c>
      <c r="F69" s="17" t="s">
        <v>25</v>
      </c>
      <c r="G69" s="193"/>
      <c r="H69" s="196"/>
      <c r="I69" s="201"/>
    </row>
    <row r="70" spans="1:9" s="5" customFormat="1" ht="41.25" customHeight="1">
      <c r="A70" s="18"/>
      <c r="B70" s="25" t="s">
        <v>273</v>
      </c>
      <c r="C70" s="16" t="s">
        <v>11</v>
      </c>
      <c r="D70" s="16" t="s">
        <v>16</v>
      </c>
      <c r="E70" s="148" t="s">
        <v>235</v>
      </c>
      <c r="F70" s="17" t="s">
        <v>274</v>
      </c>
      <c r="G70" s="193">
        <v>277.2</v>
      </c>
      <c r="H70" s="196">
        <v>277.2</v>
      </c>
      <c r="I70" s="201">
        <f>H70</f>
        <v>277.2</v>
      </c>
    </row>
    <row r="71" spans="1:9" s="5" customFormat="1" ht="48.75">
      <c r="A71" s="26"/>
      <c r="B71" s="25" t="s">
        <v>216</v>
      </c>
      <c r="C71" s="16" t="s">
        <v>11</v>
      </c>
      <c r="D71" s="16" t="s">
        <v>16</v>
      </c>
      <c r="E71" s="148" t="s">
        <v>245</v>
      </c>
      <c r="F71" s="17" t="s">
        <v>25</v>
      </c>
      <c r="G71" s="193">
        <f>25+50+462.6</f>
        <v>537.6</v>
      </c>
      <c r="H71" s="201">
        <v>237.99</v>
      </c>
      <c r="I71" s="201">
        <v>138.19</v>
      </c>
    </row>
    <row r="72" spans="1:9" s="5" customFormat="1" ht="36" customHeight="1" hidden="1">
      <c r="A72" s="26"/>
      <c r="B72" s="56" t="s">
        <v>321</v>
      </c>
      <c r="C72" s="16" t="s">
        <v>11</v>
      </c>
      <c r="D72" s="16" t="s">
        <v>16</v>
      </c>
      <c r="E72" s="147" t="s">
        <v>323</v>
      </c>
      <c r="F72" s="17" t="s">
        <v>25</v>
      </c>
      <c r="G72" s="193"/>
      <c r="H72" s="201"/>
      <c r="I72" s="201" t="s">
        <v>337</v>
      </c>
    </row>
    <row r="73" spans="1:9" s="5" customFormat="1" ht="41.25" customHeight="1" hidden="1">
      <c r="A73" s="26"/>
      <c r="B73" s="56" t="s">
        <v>321</v>
      </c>
      <c r="C73" s="16" t="s">
        <v>11</v>
      </c>
      <c r="D73" s="16" t="s">
        <v>16</v>
      </c>
      <c r="E73" s="147" t="s">
        <v>322</v>
      </c>
      <c r="F73" s="17" t="s">
        <v>25</v>
      </c>
      <c r="G73" s="193"/>
      <c r="H73" s="196"/>
      <c r="I73" s="201"/>
    </row>
    <row r="74" spans="1:9" s="5" customFormat="1" ht="41.25" customHeight="1" hidden="1">
      <c r="A74" s="26"/>
      <c r="B74" s="25" t="s">
        <v>329</v>
      </c>
      <c r="C74" s="16" t="s">
        <v>11</v>
      </c>
      <c r="D74" s="16" t="s">
        <v>16</v>
      </c>
      <c r="E74" s="148" t="s">
        <v>330</v>
      </c>
      <c r="F74" s="17" t="s">
        <v>25</v>
      </c>
      <c r="G74" s="193"/>
      <c r="H74" s="196"/>
      <c r="I74" s="201"/>
    </row>
    <row r="75" spans="1:9" s="5" customFormat="1" ht="50.25" customHeight="1">
      <c r="A75" s="26"/>
      <c r="B75" s="56" t="s">
        <v>346</v>
      </c>
      <c r="C75" s="16" t="s">
        <v>11</v>
      </c>
      <c r="D75" s="16" t="s">
        <v>16</v>
      </c>
      <c r="E75" s="147" t="s">
        <v>306</v>
      </c>
      <c r="F75" s="17" t="s">
        <v>25</v>
      </c>
      <c r="G75" s="193">
        <f>650+15.06+957.04</f>
        <v>1622.1</v>
      </c>
      <c r="H75" s="196"/>
      <c r="I75" s="201"/>
    </row>
    <row r="76" spans="1:9" s="5" customFormat="1" ht="70.5" customHeight="1">
      <c r="A76" s="3"/>
      <c r="B76" s="162" t="s">
        <v>296</v>
      </c>
      <c r="C76" s="149" t="s">
        <v>11</v>
      </c>
      <c r="D76" s="149" t="s">
        <v>16</v>
      </c>
      <c r="E76" s="148" t="s">
        <v>6</v>
      </c>
      <c r="F76" s="17"/>
      <c r="G76" s="195">
        <f aca="true" t="shared" si="5" ref="G76:I77">G77</f>
        <v>410.99999999999994</v>
      </c>
      <c r="H76" s="195">
        <f t="shared" si="5"/>
        <v>0</v>
      </c>
      <c r="I76" s="195">
        <f t="shared" si="5"/>
        <v>0</v>
      </c>
    </row>
    <row r="77" spans="1:9" s="5" customFormat="1" ht="23.25" customHeight="1">
      <c r="A77" s="3"/>
      <c r="B77" s="165" t="s">
        <v>220</v>
      </c>
      <c r="C77" s="149" t="s">
        <v>11</v>
      </c>
      <c r="D77" s="149" t="s">
        <v>16</v>
      </c>
      <c r="E77" s="148" t="s">
        <v>211</v>
      </c>
      <c r="F77" s="17"/>
      <c r="G77" s="195">
        <f t="shared" si="5"/>
        <v>410.99999999999994</v>
      </c>
      <c r="H77" s="195">
        <f t="shared" si="5"/>
        <v>0</v>
      </c>
      <c r="I77" s="195">
        <f t="shared" si="5"/>
        <v>0</v>
      </c>
    </row>
    <row r="78" spans="1:9" s="5" customFormat="1" ht="65.25" customHeight="1">
      <c r="A78" s="3"/>
      <c r="B78" s="202" t="s">
        <v>295</v>
      </c>
      <c r="C78" s="16" t="s">
        <v>11</v>
      </c>
      <c r="D78" s="16" t="s">
        <v>16</v>
      </c>
      <c r="E78" s="147" t="s">
        <v>217</v>
      </c>
      <c r="F78" s="17"/>
      <c r="G78" s="195">
        <f>G79</f>
        <v>410.99999999999994</v>
      </c>
      <c r="H78" s="195">
        <f>H79</f>
        <v>0</v>
      </c>
      <c r="I78" s="195">
        <f>I79</f>
        <v>0</v>
      </c>
    </row>
    <row r="79" spans="1:9" s="5" customFormat="1" ht="113.25" customHeight="1">
      <c r="A79" s="26"/>
      <c r="B79" s="25" t="s">
        <v>347</v>
      </c>
      <c r="C79" s="16" t="s">
        <v>11</v>
      </c>
      <c r="D79" s="16" t="s">
        <v>16</v>
      </c>
      <c r="E79" s="147" t="s">
        <v>207</v>
      </c>
      <c r="F79" s="17" t="s">
        <v>25</v>
      </c>
      <c r="G79" s="193">
        <f>365.78+23.15+23.33-1.26</f>
        <v>410.99999999999994</v>
      </c>
      <c r="H79" s="199">
        <v>0</v>
      </c>
      <c r="I79" s="199">
        <v>0</v>
      </c>
    </row>
    <row r="80" spans="1:9" s="5" customFormat="1" ht="29.25" customHeight="1">
      <c r="A80" s="75" t="s">
        <v>92</v>
      </c>
      <c r="B80" s="71" t="s">
        <v>161</v>
      </c>
      <c r="C80" s="73" t="s">
        <v>140</v>
      </c>
      <c r="D80" s="73"/>
      <c r="E80" s="152"/>
      <c r="F80" s="155"/>
      <c r="G80" s="198">
        <f>G84</f>
        <v>5</v>
      </c>
      <c r="H80" s="198">
        <f>H84</f>
        <v>0</v>
      </c>
      <c r="I80" s="198">
        <f>I84</f>
        <v>0</v>
      </c>
    </row>
    <row r="81" spans="1:9" s="5" customFormat="1" ht="29.25" customHeight="1">
      <c r="A81" s="26"/>
      <c r="B81" s="25" t="s">
        <v>165</v>
      </c>
      <c r="C81" s="16" t="s">
        <v>140</v>
      </c>
      <c r="D81" s="16" t="s">
        <v>140</v>
      </c>
      <c r="E81" s="147"/>
      <c r="F81" s="17"/>
      <c r="G81" s="193">
        <f>G82</f>
        <v>5</v>
      </c>
      <c r="H81" s="193">
        <f aca="true" t="shared" si="6" ref="H81:I83">H82</f>
        <v>0</v>
      </c>
      <c r="I81" s="193">
        <f t="shared" si="6"/>
        <v>0</v>
      </c>
    </row>
    <row r="82" spans="1:9" s="5" customFormat="1" ht="26.25" customHeight="1">
      <c r="A82" s="3"/>
      <c r="B82" s="162" t="s">
        <v>196</v>
      </c>
      <c r="C82" s="149" t="s">
        <v>140</v>
      </c>
      <c r="D82" s="149" t="s">
        <v>140</v>
      </c>
      <c r="E82" s="148" t="s">
        <v>12</v>
      </c>
      <c r="F82" s="17"/>
      <c r="G82" s="195">
        <f>G83</f>
        <v>5</v>
      </c>
      <c r="H82" s="195">
        <f t="shared" si="6"/>
        <v>0</v>
      </c>
      <c r="I82" s="195">
        <f t="shared" si="6"/>
        <v>0</v>
      </c>
    </row>
    <row r="83" spans="1:9" s="5" customFormat="1" ht="24.75" customHeight="1">
      <c r="A83" s="3"/>
      <c r="B83" s="25" t="s">
        <v>165</v>
      </c>
      <c r="C83" s="149" t="s">
        <v>140</v>
      </c>
      <c r="D83" s="149" t="s">
        <v>140</v>
      </c>
      <c r="E83" s="148" t="s">
        <v>236</v>
      </c>
      <c r="F83" s="17"/>
      <c r="G83" s="194">
        <f>G84</f>
        <v>5</v>
      </c>
      <c r="H83" s="194">
        <f t="shared" si="6"/>
        <v>0</v>
      </c>
      <c r="I83" s="194">
        <f t="shared" si="6"/>
        <v>0</v>
      </c>
    </row>
    <row r="84" spans="1:9" s="5" customFormat="1" ht="52.5" customHeight="1">
      <c r="A84" s="26"/>
      <c r="B84" s="25" t="s">
        <v>269</v>
      </c>
      <c r="C84" s="16" t="s">
        <v>140</v>
      </c>
      <c r="D84" s="16" t="s">
        <v>140</v>
      </c>
      <c r="E84" s="148" t="s">
        <v>237</v>
      </c>
      <c r="F84" s="17" t="s">
        <v>25</v>
      </c>
      <c r="G84" s="193">
        <v>5</v>
      </c>
      <c r="H84" s="196"/>
      <c r="I84" s="196"/>
    </row>
    <row r="85" spans="1:9" s="5" customFormat="1" ht="24.75" customHeight="1">
      <c r="A85" s="74" t="s">
        <v>145</v>
      </c>
      <c r="B85" s="77" t="s">
        <v>166</v>
      </c>
      <c r="C85" s="78" t="s">
        <v>17</v>
      </c>
      <c r="D85" s="78"/>
      <c r="E85" s="153"/>
      <c r="F85" s="155"/>
      <c r="G85" s="198">
        <f>G87</f>
        <v>2124.32</v>
      </c>
      <c r="H85" s="198">
        <f>H87</f>
        <v>2600</v>
      </c>
      <c r="I85" s="198">
        <f>I87</f>
        <v>2600</v>
      </c>
    </row>
    <row r="86" spans="1:9" s="5" customFormat="1" ht="32.25" customHeight="1">
      <c r="A86" s="3"/>
      <c r="B86" s="162" t="s">
        <v>196</v>
      </c>
      <c r="C86" s="149" t="s">
        <v>9</v>
      </c>
      <c r="D86" s="149" t="s">
        <v>6</v>
      </c>
      <c r="E86" s="148" t="s">
        <v>12</v>
      </c>
      <c r="F86" s="17"/>
      <c r="G86" s="195">
        <f>G87</f>
        <v>2124.32</v>
      </c>
      <c r="H86" s="195">
        <f>H87</f>
        <v>2600</v>
      </c>
      <c r="I86" s="195">
        <f>I87</f>
        <v>2600</v>
      </c>
    </row>
    <row r="87" spans="1:9" s="5" customFormat="1" ht="25.5" customHeight="1">
      <c r="A87" s="3"/>
      <c r="B87" s="163" t="s">
        <v>221</v>
      </c>
      <c r="C87" s="149" t="s">
        <v>9</v>
      </c>
      <c r="D87" s="149" t="s">
        <v>6</v>
      </c>
      <c r="E87" s="148" t="s">
        <v>238</v>
      </c>
      <c r="F87" s="17"/>
      <c r="G87" s="193">
        <f>G88+G89+G90</f>
        <v>2124.32</v>
      </c>
      <c r="H87" s="193">
        <f>H88+H89+H90</f>
        <v>2600</v>
      </c>
      <c r="I87" s="193">
        <f>I88+I89+I90</f>
        <v>2600</v>
      </c>
    </row>
    <row r="88" spans="1:9" s="5" customFormat="1" ht="90.75" customHeight="1">
      <c r="A88" s="18"/>
      <c r="B88" s="25" t="s">
        <v>307</v>
      </c>
      <c r="C88" s="16" t="s">
        <v>9</v>
      </c>
      <c r="D88" s="16" t="s">
        <v>6</v>
      </c>
      <c r="E88" s="148" t="s">
        <v>239</v>
      </c>
      <c r="F88" s="17" t="s">
        <v>308</v>
      </c>
      <c r="G88" s="193">
        <f>2000-31.08</f>
        <v>1968.92</v>
      </c>
      <c r="H88" s="214">
        <v>2600</v>
      </c>
      <c r="I88" s="214">
        <v>2600</v>
      </c>
    </row>
    <row r="89" spans="1:9" s="5" customFormat="1" ht="79.5" customHeight="1">
      <c r="A89" s="18"/>
      <c r="B89" s="25" t="s">
        <v>259</v>
      </c>
      <c r="C89" s="16" t="s">
        <v>9</v>
      </c>
      <c r="D89" s="16" t="s">
        <v>6</v>
      </c>
      <c r="E89" s="148" t="s">
        <v>240</v>
      </c>
      <c r="F89" s="17" t="s">
        <v>308</v>
      </c>
      <c r="G89" s="193">
        <v>124.32</v>
      </c>
      <c r="H89" s="196"/>
      <c r="I89" s="196"/>
    </row>
    <row r="90" spans="1:9" s="5" customFormat="1" ht="75" customHeight="1">
      <c r="A90" s="18"/>
      <c r="B90" s="25" t="s">
        <v>260</v>
      </c>
      <c r="C90" s="16" t="s">
        <v>9</v>
      </c>
      <c r="D90" s="16" t="s">
        <v>6</v>
      </c>
      <c r="E90" s="148" t="s">
        <v>241</v>
      </c>
      <c r="F90" s="17" t="s">
        <v>308</v>
      </c>
      <c r="G90" s="193">
        <v>31.08</v>
      </c>
      <c r="H90" s="196"/>
      <c r="I90" s="196"/>
    </row>
    <row r="91" spans="1:9" s="5" customFormat="1" ht="25.5" customHeight="1">
      <c r="A91" s="74"/>
      <c r="B91" s="71" t="s">
        <v>121</v>
      </c>
      <c r="C91" s="73" t="s">
        <v>14</v>
      </c>
      <c r="D91" s="73"/>
      <c r="E91" s="152"/>
      <c r="F91" s="155"/>
      <c r="G91" s="198">
        <f>G95</f>
        <v>0</v>
      </c>
      <c r="H91" s="198">
        <f>H95</f>
        <v>0</v>
      </c>
      <c r="I91" s="198">
        <f>I95</f>
        <v>0</v>
      </c>
    </row>
    <row r="92" spans="1:9" s="5" customFormat="1" ht="25.5" customHeight="1">
      <c r="A92" s="18"/>
      <c r="B92" s="25" t="s">
        <v>122</v>
      </c>
      <c r="C92" s="16" t="s">
        <v>14</v>
      </c>
      <c r="D92" s="16" t="s">
        <v>16</v>
      </c>
      <c r="E92" s="147"/>
      <c r="F92" s="17"/>
      <c r="G92" s="193">
        <f>G93</f>
        <v>0</v>
      </c>
      <c r="H92" s="193">
        <f aca="true" t="shared" si="7" ref="H92:I94">H93</f>
        <v>0</v>
      </c>
      <c r="I92" s="193">
        <f t="shared" si="7"/>
        <v>0</v>
      </c>
    </row>
    <row r="93" spans="1:9" s="5" customFormat="1" ht="33.75" customHeight="1">
      <c r="A93" s="3"/>
      <c r="B93" s="162" t="s">
        <v>196</v>
      </c>
      <c r="C93" s="149" t="s">
        <v>14</v>
      </c>
      <c r="D93" s="149" t="s">
        <v>16</v>
      </c>
      <c r="E93" s="148" t="s">
        <v>12</v>
      </c>
      <c r="F93" s="17"/>
      <c r="G93" s="195">
        <f>G94</f>
        <v>0</v>
      </c>
      <c r="H93" s="195">
        <f t="shared" si="7"/>
        <v>0</v>
      </c>
      <c r="I93" s="195">
        <f t="shared" si="7"/>
        <v>0</v>
      </c>
    </row>
    <row r="94" spans="1:9" s="5" customFormat="1" ht="27.75" customHeight="1">
      <c r="A94" s="3"/>
      <c r="B94" s="163" t="s">
        <v>261</v>
      </c>
      <c r="C94" s="149" t="s">
        <v>14</v>
      </c>
      <c r="D94" s="149" t="s">
        <v>16</v>
      </c>
      <c r="E94" s="148" t="s">
        <v>242</v>
      </c>
      <c r="F94" s="17"/>
      <c r="G94" s="195">
        <f>G95</f>
        <v>0</v>
      </c>
      <c r="H94" s="195">
        <f t="shared" si="7"/>
        <v>0</v>
      </c>
      <c r="I94" s="195">
        <f t="shared" si="7"/>
        <v>0</v>
      </c>
    </row>
    <row r="95" spans="1:9" s="5" customFormat="1" ht="64.5" customHeight="1">
      <c r="A95" s="18"/>
      <c r="B95" s="25" t="s">
        <v>208</v>
      </c>
      <c r="C95" s="16" t="s">
        <v>14</v>
      </c>
      <c r="D95" s="16" t="s">
        <v>16</v>
      </c>
      <c r="E95" s="148" t="s">
        <v>243</v>
      </c>
      <c r="F95" s="17" t="s">
        <v>123</v>
      </c>
      <c r="G95" s="193"/>
      <c r="H95" s="196"/>
      <c r="I95" s="196"/>
    </row>
    <row r="96" spans="1:9" s="5" customFormat="1" ht="24" customHeight="1">
      <c r="A96" s="75" t="s">
        <v>345</v>
      </c>
      <c r="B96" s="71" t="s">
        <v>167</v>
      </c>
      <c r="C96" s="73" t="s">
        <v>10</v>
      </c>
      <c r="D96" s="73"/>
      <c r="E96" s="152"/>
      <c r="F96" s="155"/>
      <c r="G96" s="198">
        <f>G100</f>
        <v>15</v>
      </c>
      <c r="H96" s="198">
        <f>H100</f>
        <v>0</v>
      </c>
      <c r="I96" s="198">
        <f>I100</f>
        <v>0</v>
      </c>
    </row>
    <row r="97" spans="1:9" s="5" customFormat="1" ht="24" customHeight="1">
      <c r="A97" s="18"/>
      <c r="B97" s="25" t="s">
        <v>86</v>
      </c>
      <c r="C97" s="16" t="s">
        <v>10</v>
      </c>
      <c r="D97" s="16" t="s">
        <v>12</v>
      </c>
      <c r="E97" s="147"/>
      <c r="F97" s="17"/>
      <c r="G97" s="193">
        <f>G98</f>
        <v>15</v>
      </c>
      <c r="H97" s="193">
        <f aca="true" t="shared" si="8" ref="H97:I99">H98</f>
        <v>0</v>
      </c>
      <c r="I97" s="193">
        <f t="shared" si="8"/>
        <v>0</v>
      </c>
    </row>
    <row r="98" spans="1:9" s="5" customFormat="1" ht="28.5" customHeight="1">
      <c r="A98" s="3"/>
      <c r="B98" s="162" t="s">
        <v>196</v>
      </c>
      <c r="C98" s="149" t="s">
        <v>10</v>
      </c>
      <c r="D98" s="149" t="s">
        <v>12</v>
      </c>
      <c r="E98" s="148" t="s">
        <v>12</v>
      </c>
      <c r="F98" s="17"/>
      <c r="G98" s="195">
        <f>G99</f>
        <v>15</v>
      </c>
      <c r="H98" s="195">
        <f t="shared" si="8"/>
        <v>0</v>
      </c>
      <c r="I98" s="195">
        <f t="shared" si="8"/>
        <v>0</v>
      </c>
    </row>
    <row r="99" spans="1:9" s="5" customFormat="1" ht="23.25" customHeight="1">
      <c r="A99" s="3"/>
      <c r="B99" s="163" t="s">
        <v>263</v>
      </c>
      <c r="C99" s="149" t="s">
        <v>10</v>
      </c>
      <c r="D99" s="149" t="s">
        <v>12</v>
      </c>
      <c r="E99" s="148" t="s">
        <v>225</v>
      </c>
      <c r="F99" s="17"/>
      <c r="G99" s="195">
        <f>G100</f>
        <v>15</v>
      </c>
      <c r="H99" s="195">
        <f t="shared" si="8"/>
        <v>0</v>
      </c>
      <c r="I99" s="195">
        <f t="shared" si="8"/>
        <v>0</v>
      </c>
    </row>
    <row r="100" spans="1:9" s="5" customFormat="1" ht="54" customHeight="1">
      <c r="A100" s="18"/>
      <c r="B100" s="25" t="s">
        <v>262</v>
      </c>
      <c r="C100" s="16" t="s">
        <v>10</v>
      </c>
      <c r="D100" s="16" t="s">
        <v>12</v>
      </c>
      <c r="E100" s="148" t="s">
        <v>244</v>
      </c>
      <c r="F100" s="17" t="s">
        <v>25</v>
      </c>
      <c r="G100" s="193">
        <f>5+10</f>
        <v>15</v>
      </c>
      <c r="H100" s="193"/>
      <c r="I100" s="193"/>
    </row>
    <row r="101" spans="1:9" s="5" customFormat="1" ht="32.25" customHeight="1">
      <c r="A101" s="18"/>
      <c r="B101" s="80" t="s">
        <v>36</v>
      </c>
      <c r="C101" s="79"/>
      <c r="D101" s="79"/>
      <c r="E101" s="154"/>
      <c r="F101" s="156"/>
      <c r="G101" s="200">
        <f>G7+G44+G53+G59+G65+G80+G85+G91+G96</f>
        <v>12321.029999999999</v>
      </c>
      <c r="H101" s="200">
        <f>H7+H44+H53+H59+H65+H80+H85+H91+H96</f>
        <v>9859.4</v>
      </c>
      <c r="I101" s="200">
        <f>I7+I44+I53+I59+I65+I80+I85+I91+I96</f>
        <v>9793.900000000001</v>
      </c>
    </row>
    <row r="102" spans="2:7" s="5" customFormat="1" ht="9.75" customHeight="1">
      <c r="B102" s="6"/>
      <c r="C102" s="6"/>
      <c r="D102" s="6"/>
      <c r="E102" s="146"/>
      <c r="F102" s="6"/>
      <c r="G102" s="30"/>
    </row>
    <row r="103" spans="2:9" s="5" customFormat="1" ht="16.5" customHeight="1">
      <c r="B103" s="147" t="s">
        <v>339</v>
      </c>
      <c r="C103" s="6"/>
      <c r="D103" s="6"/>
      <c r="E103" s="216" t="s">
        <v>338</v>
      </c>
      <c r="F103" s="215"/>
      <c r="G103" s="216"/>
      <c r="H103" s="217">
        <v>250</v>
      </c>
      <c r="I103" s="217">
        <v>500</v>
      </c>
    </row>
    <row r="104" spans="2:9" s="5" customFormat="1" ht="16.5" customHeight="1">
      <c r="B104" s="220" t="s">
        <v>324</v>
      </c>
      <c r="C104" s="219"/>
      <c r="D104" s="219"/>
      <c r="E104" s="220"/>
      <c r="F104" s="221"/>
      <c r="G104" s="222">
        <f>G101</f>
        <v>12321.029999999999</v>
      </c>
      <c r="H104" s="223">
        <f>H101+H103</f>
        <v>10109.4</v>
      </c>
      <c r="I104" s="223">
        <f>I101+I103</f>
        <v>10293.900000000001</v>
      </c>
    </row>
  </sheetData>
  <sheetProtection/>
  <mergeCells count="4">
    <mergeCell ref="F1:I1"/>
    <mergeCell ref="F2:I2"/>
    <mergeCell ref="A4:G4"/>
    <mergeCell ref="A3:I3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O11" sqref="O11"/>
    </sheetView>
  </sheetViews>
  <sheetFormatPr defaultColWidth="9.00390625" defaultRowHeight="12.75"/>
  <cols>
    <col min="1" max="1" width="7.375" style="19" customWidth="1"/>
    <col min="2" max="2" width="52.00390625" style="19" customWidth="1"/>
    <col min="3" max="3" width="9.75390625" style="19" customWidth="1"/>
    <col min="4" max="4" width="10.25390625" style="19" customWidth="1"/>
    <col min="5" max="5" width="10.00390625" style="19" customWidth="1"/>
    <col min="6" max="6" width="20.125" style="35" hidden="1" customWidth="1"/>
    <col min="7" max="7" width="4.875" style="20" hidden="1" customWidth="1"/>
    <col min="8" max="8" width="35.25390625" style="62" hidden="1" customWidth="1"/>
    <col min="9" max="9" width="9.125" style="67" hidden="1" customWidth="1"/>
    <col min="10" max="10" width="11.625" style="1" hidden="1" customWidth="1"/>
    <col min="11" max="11" width="13.125" style="1" hidden="1" customWidth="1"/>
    <col min="12" max="12" width="0" style="1" hidden="1" customWidth="1"/>
    <col min="13" max="16384" width="9.125" style="1" customWidth="1"/>
  </cols>
  <sheetData>
    <row r="1" spans="3:11" ht="15.75">
      <c r="C1" s="251" t="s">
        <v>300</v>
      </c>
      <c r="D1" s="229"/>
      <c r="E1" s="229"/>
      <c r="I1" s="246" t="s">
        <v>301</v>
      </c>
      <c r="J1" s="245"/>
      <c r="K1" s="245"/>
    </row>
    <row r="2" spans="3:11" ht="95.25" customHeight="1">
      <c r="C2" s="255" t="str">
        <f>'пр.1 доходы'!I2</f>
        <v> к Решению Совета Кааламского сельского поселения от 22.02.2024 № 28 "О внесении изменений в Решение Совета Кааламского сельского поселения  от 09.11.2023г №16 "О бюджете Кааламского сельского поселения на 2024 год и на плановый период 2025-2026 годы»     </v>
      </c>
      <c r="D2" s="238"/>
      <c r="E2" s="238"/>
      <c r="F2" s="136"/>
      <c r="I2" s="255" t="str">
        <f>'пр.1 доходы'!I2</f>
        <v> к Решению Совета Кааламского сельского поселения от 22.02.2024 № 28 "О внесении изменений в Решение Совета Кааламского сельского поселения  от 09.11.2023г №16 "О бюджете Кааламского сельского поселения на 2024 год и на плановый период 2025-2026 годы»     </v>
      </c>
      <c r="J2" s="238"/>
      <c r="K2" s="238"/>
    </row>
    <row r="3" spans="1:11" ht="74.25" customHeight="1">
      <c r="A3" s="252" t="s">
        <v>177</v>
      </c>
      <c r="B3" s="253"/>
      <c r="C3" s="253"/>
      <c r="D3" s="254"/>
      <c r="E3" s="254"/>
      <c r="F3" s="52"/>
      <c r="G3" s="257" t="s">
        <v>184</v>
      </c>
      <c r="H3" s="250"/>
      <c r="I3" s="250"/>
      <c r="J3" s="250"/>
      <c r="K3" s="250"/>
    </row>
    <row r="4" spans="1:11" ht="23.25" customHeight="1">
      <c r="A4" s="252" t="str">
        <f>'пр.1 доходы'!A4:M4</f>
        <v>на 2024 год и на плановый период 2025-2026 годы</v>
      </c>
      <c r="B4" s="231"/>
      <c r="C4" s="231"/>
      <c r="D4" s="172"/>
      <c r="E4" s="83"/>
      <c r="F4" s="52"/>
      <c r="G4" s="256" t="str">
        <f>A4</f>
        <v>на 2024 год и на плановый период 2025-2026 годы</v>
      </c>
      <c r="H4" s="256"/>
      <c r="I4" s="256"/>
      <c r="J4" s="256"/>
      <c r="K4" s="256"/>
    </row>
    <row r="5" spans="1:11" ht="23.25" customHeight="1">
      <c r="A5" s="171"/>
      <c r="B5" s="52"/>
      <c r="C5" s="52"/>
      <c r="D5" s="172"/>
      <c r="E5" s="83" t="s">
        <v>159</v>
      </c>
      <c r="F5" s="52"/>
      <c r="G5" s="84"/>
      <c r="H5" s="137"/>
      <c r="I5" s="137"/>
      <c r="J5" s="137"/>
      <c r="K5" s="138" t="s">
        <v>159</v>
      </c>
    </row>
    <row r="6" spans="1:11" ht="44.25" customHeight="1">
      <c r="A6" s="133" t="s">
        <v>249</v>
      </c>
      <c r="B6" s="134" t="s">
        <v>178</v>
      </c>
      <c r="C6" s="131" t="s">
        <v>290</v>
      </c>
      <c r="D6" s="131" t="s">
        <v>313</v>
      </c>
      <c r="E6" s="131" t="s">
        <v>335</v>
      </c>
      <c r="F6" s="54"/>
      <c r="G6" s="103" t="s">
        <v>249</v>
      </c>
      <c r="H6" s="135" t="s">
        <v>185</v>
      </c>
      <c r="I6" s="131" t="s">
        <v>289</v>
      </c>
      <c r="J6" s="131" t="s">
        <v>290</v>
      </c>
      <c r="K6" s="131" t="s">
        <v>313</v>
      </c>
    </row>
    <row r="7" spans="1:11" ht="57.75" customHeight="1">
      <c r="A7" s="57">
        <v>1</v>
      </c>
      <c r="B7" s="58" t="s">
        <v>179</v>
      </c>
      <c r="C7" s="203">
        <v>1578.8</v>
      </c>
      <c r="D7" s="203">
        <v>1578.8</v>
      </c>
      <c r="E7" s="203">
        <v>1578.8</v>
      </c>
      <c r="F7" s="53"/>
      <c r="G7" s="103">
        <v>1</v>
      </c>
      <c r="H7" s="64" t="s">
        <v>186</v>
      </c>
      <c r="I7" s="173">
        <v>0</v>
      </c>
      <c r="J7" s="173">
        <v>0</v>
      </c>
      <c r="K7" s="173">
        <v>0</v>
      </c>
    </row>
    <row r="8" spans="1:9" ht="59.25" customHeight="1">
      <c r="A8" s="57">
        <v>2</v>
      </c>
      <c r="B8" s="58" t="s">
        <v>180</v>
      </c>
      <c r="C8" s="203">
        <v>492.3</v>
      </c>
      <c r="D8" s="203">
        <v>476.6</v>
      </c>
      <c r="E8" s="203">
        <v>476.6</v>
      </c>
      <c r="F8" s="53"/>
      <c r="G8" s="1"/>
      <c r="H8" s="1"/>
      <c r="I8" s="1"/>
    </row>
    <row r="9" spans="1:9" ht="78.75">
      <c r="A9" s="57">
        <v>3</v>
      </c>
      <c r="B9" s="58" t="s">
        <v>181</v>
      </c>
      <c r="C9" s="203">
        <v>2</v>
      </c>
      <c r="D9" s="203">
        <v>2</v>
      </c>
      <c r="E9" s="203">
        <v>2</v>
      </c>
      <c r="F9" s="53"/>
      <c r="H9" s="65"/>
      <c r="I9" s="66"/>
    </row>
    <row r="10" spans="1:9" ht="31.5">
      <c r="A10" s="57">
        <v>4</v>
      </c>
      <c r="B10" s="212" t="s">
        <v>163</v>
      </c>
      <c r="C10" s="203">
        <v>0</v>
      </c>
      <c r="D10" s="203">
        <v>0</v>
      </c>
      <c r="E10" s="203">
        <v>0</v>
      </c>
      <c r="F10" s="53"/>
      <c r="H10" s="65"/>
      <c r="I10" s="66"/>
    </row>
    <row r="11" spans="1:9" ht="31.5">
      <c r="A11" s="57">
        <v>5</v>
      </c>
      <c r="B11" s="212" t="s">
        <v>163</v>
      </c>
      <c r="C11" s="203">
        <v>124.32</v>
      </c>
      <c r="D11" s="203"/>
      <c r="E11" s="203"/>
      <c r="F11" s="53"/>
      <c r="H11" s="65"/>
      <c r="I11" s="66"/>
    </row>
    <row r="12" spans="1:6" ht="15" customHeight="1">
      <c r="A12" s="59" t="s">
        <v>36</v>
      </c>
      <c r="B12" s="60"/>
      <c r="C12" s="204">
        <f>SUM(C7:C11)</f>
        <v>2197.42</v>
      </c>
      <c r="D12" s="204">
        <f>SUM(D7:D10)</f>
        <v>2057.4</v>
      </c>
      <c r="E12" s="204">
        <f>SUM(E7:E10)</f>
        <v>2057.4</v>
      </c>
      <c r="F12" s="55"/>
    </row>
    <row r="13" ht="15.75">
      <c r="F13" s="55"/>
    </row>
    <row r="14" spans="1:6" ht="15.75">
      <c r="A14" s="61"/>
      <c r="B14" s="61"/>
      <c r="C14" s="61"/>
      <c r="D14" s="61"/>
      <c r="E14" s="61"/>
      <c r="F14" s="55"/>
    </row>
    <row r="15" spans="1:6" ht="15.75">
      <c r="A15" s="61"/>
      <c r="B15" s="61"/>
      <c r="C15" s="61"/>
      <c r="D15" s="61"/>
      <c r="E15" s="61"/>
      <c r="F15" s="55"/>
    </row>
    <row r="16" spans="1:6" ht="15.75">
      <c r="A16" s="61"/>
      <c r="B16" s="61"/>
      <c r="C16" s="61"/>
      <c r="D16" s="61"/>
      <c r="E16" s="61"/>
      <c r="F16" s="55"/>
    </row>
    <row r="17" spans="1:6" ht="15.75">
      <c r="A17" s="61"/>
      <c r="B17" s="61"/>
      <c r="C17" s="61"/>
      <c r="D17" s="61"/>
      <c r="E17" s="61"/>
      <c r="F17" s="55"/>
    </row>
    <row r="18" spans="1:6" ht="15.75">
      <c r="A18" s="61"/>
      <c r="B18" s="61"/>
      <c r="C18" s="61"/>
      <c r="D18" s="61"/>
      <c r="E18" s="61"/>
      <c r="F18" s="55"/>
    </row>
    <row r="19" spans="1:6" ht="15.75">
      <c r="A19" s="61"/>
      <c r="B19" s="61"/>
      <c r="C19" s="61"/>
      <c r="D19" s="61"/>
      <c r="E19" s="61"/>
      <c r="F19" s="55"/>
    </row>
    <row r="20" spans="1:6" ht="15.75">
      <c r="A20" s="61"/>
      <c r="B20" s="61"/>
      <c r="C20" s="61"/>
      <c r="D20" s="61"/>
      <c r="E20" s="61"/>
      <c r="F20" s="55"/>
    </row>
    <row r="21" spans="1:5" ht="15.75">
      <c r="A21" s="61"/>
      <c r="B21" s="61"/>
      <c r="C21" s="61"/>
      <c r="D21" s="61"/>
      <c r="E21" s="61"/>
    </row>
    <row r="22" spans="1:5" ht="15.75">
      <c r="A22" s="61"/>
      <c r="B22" s="61"/>
      <c r="C22" s="61"/>
      <c r="D22" s="61"/>
      <c r="E22" s="61"/>
    </row>
    <row r="23" spans="1:5" ht="15.75">
      <c r="A23" s="61"/>
      <c r="B23" s="61"/>
      <c r="C23" s="61"/>
      <c r="D23" s="61"/>
      <c r="E23" s="61"/>
    </row>
  </sheetData>
  <sheetProtection/>
  <mergeCells count="8">
    <mergeCell ref="C1:E1"/>
    <mergeCell ref="I1:K1"/>
    <mergeCell ref="A3:E3"/>
    <mergeCell ref="C2:E2"/>
    <mergeCell ref="I2:K2"/>
    <mergeCell ref="A4:C4"/>
    <mergeCell ref="G4:K4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60" zoomScalePageLayoutView="0" workbookViewId="0" topLeftCell="A2">
      <selection activeCell="D2" sqref="D2:M2"/>
    </sheetView>
  </sheetViews>
  <sheetFormatPr defaultColWidth="9.00390625" defaultRowHeight="12.75"/>
  <cols>
    <col min="1" max="1" width="4.875" style="1" customWidth="1"/>
    <col min="2" max="2" width="36.00390625" style="1" customWidth="1"/>
    <col min="3" max="3" width="4.00390625" style="5" customWidth="1"/>
    <col min="4" max="8" width="3.625" style="5" customWidth="1"/>
    <col min="9" max="9" width="4.625" style="5" customWidth="1"/>
    <col min="10" max="10" width="4.125" style="5" customWidth="1"/>
    <col min="11" max="11" width="8.125" style="1" customWidth="1"/>
    <col min="12" max="12" width="9.25390625" style="1" customWidth="1"/>
    <col min="13" max="13" width="9.00390625" style="1" customWidth="1"/>
    <col min="14" max="16384" width="9.125" style="1" customWidth="1"/>
  </cols>
  <sheetData>
    <row r="1" spans="4:13" ht="12.75">
      <c r="D1" s="263" t="s">
        <v>320</v>
      </c>
      <c r="E1" s="229"/>
      <c r="F1" s="229"/>
      <c r="G1" s="229"/>
      <c r="H1" s="229"/>
      <c r="I1" s="229"/>
      <c r="J1" s="229"/>
      <c r="K1" s="229"/>
      <c r="L1" s="229"/>
      <c r="M1" s="229"/>
    </row>
    <row r="2" spans="1:13" ht="45" customHeight="1">
      <c r="A2" s="20"/>
      <c r="B2" s="260"/>
      <c r="C2" s="260"/>
      <c r="D2" s="238" t="str">
        <f>'пр.1 доходы'!I2</f>
        <v> к Решению Совета Кааламского сельского поселения от 22.02.2024 № 28 "О внесении изменений в Решение Совета Кааламского сельского поселения  от 09.11.2023г №16 "О бюджете Кааламского сельского поселения на 2024 год и на плановый период 2025-2026 годы»     </v>
      </c>
      <c r="E2" s="238"/>
      <c r="F2" s="238"/>
      <c r="G2" s="238"/>
      <c r="H2" s="238"/>
      <c r="I2" s="238"/>
      <c r="J2" s="262"/>
      <c r="K2" s="238"/>
      <c r="L2" s="246"/>
      <c r="M2" s="246"/>
    </row>
    <row r="3" spans="1:11" ht="18" customHeight="1">
      <c r="A3" s="261" t="s">
        <v>148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3" ht="14.25" customHeight="1">
      <c r="A4" s="261" t="str">
        <f>'пр.1 доходы'!A4:M4</f>
        <v>на 2024 год и на плановый период 2025-2026 годы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</row>
    <row r="5" spans="1:13" ht="12.75">
      <c r="A5" s="20"/>
      <c r="B5" s="20"/>
      <c r="C5" s="139"/>
      <c r="D5" s="139"/>
      <c r="E5" s="139"/>
      <c r="F5" s="139"/>
      <c r="G5" s="139"/>
      <c r="H5" s="139"/>
      <c r="I5" s="139"/>
      <c r="J5" s="139"/>
      <c r="K5" s="10"/>
      <c r="M5" s="1" t="s">
        <v>159</v>
      </c>
    </row>
    <row r="6" spans="1:13" ht="47.25" customHeight="1">
      <c r="A6" s="48" t="s">
        <v>93</v>
      </c>
      <c r="B6" s="48" t="s">
        <v>94</v>
      </c>
      <c r="C6" s="258" t="s">
        <v>95</v>
      </c>
      <c r="D6" s="259"/>
      <c r="E6" s="259"/>
      <c r="F6" s="259"/>
      <c r="G6" s="259"/>
      <c r="H6" s="259"/>
      <c r="I6" s="259"/>
      <c r="J6" s="259"/>
      <c r="K6" s="131" t="s">
        <v>290</v>
      </c>
      <c r="L6" s="132" t="s">
        <v>305</v>
      </c>
      <c r="M6" s="132" t="s">
        <v>333</v>
      </c>
    </row>
    <row r="7" spans="1:13" ht="29.25" customHeight="1">
      <c r="A7" s="11"/>
      <c r="B7" s="44" t="s">
        <v>96</v>
      </c>
      <c r="C7" s="22" t="s">
        <v>47</v>
      </c>
      <c r="D7" s="22" t="s">
        <v>6</v>
      </c>
      <c r="E7" s="22" t="s">
        <v>49</v>
      </c>
      <c r="F7" s="22" t="s">
        <v>49</v>
      </c>
      <c r="G7" s="22" t="s">
        <v>49</v>
      </c>
      <c r="H7" s="22" t="s">
        <v>49</v>
      </c>
      <c r="I7" s="22" t="s">
        <v>50</v>
      </c>
      <c r="J7" s="22" t="s">
        <v>47</v>
      </c>
      <c r="K7" s="36">
        <f>K8+K13+K18+K27</f>
        <v>-10</v>
      </c>
      <c r="L7" s="36">
        <f>L8+L13+L18+L27</f>
        <v>-46.00000000000182</v>
      </c>
      <c r="M7" s="36">
        <f>M8+M13+M18+M27</f>
        <v>-56.99999999999818</v>
      </c>
    </row>
    <row r="8" spans="1:13" ht="24.75" customHeight="1">
      <c r="A8" s="12" t="s">
        <v>51</v>
      </c>
      <c r="B8" s="45" t="s">
        <v>97</v>
      </c>
      <c r="C8" s="23" t="s">
        <v>22</v>
      </c>
      <c r="D8" s="23" t="s">
        <v>6</v>
      </c>
      <c r="E8" s="23" t="s">
        <v>12</v>
      </c>
      <c r="F8" s="23" t="s">
        <v>49</v>
      </c>
      <c r="G8" s="23" t="s">
        <v>49</v>
      </c>
      <c r="H8" s="23" t="s">
        <v>49</v>
      </c>
      <c r="I8" s="23" t="s">
        <v>50</v>
      </c>
      <c r="J8" s="23" t="s">
        <v>47</v>
      </c>
      <c r="K8" s="37">
        <f>K9-K11</f>
        <v>0</v>
      </c>
      <c r="L8" s="37">
        <f>L9-L11</f>
        <v>0</v>
      </c>
      <c r="M8" s="37">
        <f>M9-M11</f>
        <v>0</v>
      </c>
    </row>
    <row r="9" spans="1:13" ht="24.75" customHeight="1">
      <c r="A9" s="13" t="s">
        <v>55</v>
      </c>
      <c r="B9" s="46" t="s">
        <v>98</v>
      </c>
      <c r="C9" s="22" t="s">
        <v>22</v>
      </c>
      <c r="D9" s="22" t="s">
        <v>6</v>
      </c>
      <c r="E9" s="22" t="s">
        <v>12</v>
      </c>
      <c r="F9" s="22" t="s">
        <v>49</v>
      </c>
      <c r="G9" s="22" t="s">
        <v>49</v>
      </c>
      <c r="H9" s="22" t="s">
        <v>49</v>
      </c>
      <c r="I9" s="22" t="s">
        <v>50</v>
      </c>
      <c r="J9" s="22">
        <v>700</v>
      </c>
      <c r="K9" s="36">
        <f>K10</f>
        <v>0</v>
      </c>
      <c r="L9" s="36">
        <f>L10</f>
        <v>0</v>
      </c>
      <c r="M9" s="36">
        <f>M10</f>
        <v>0</v>
      </c>
    </row>
    <row r="10" spans="1:13" ht="24.75" customHeight="1">
      <c r="A10" s="14" t="s">
        <v>74</v>
      </c>
      <c r="B10" s="47" t="s">
        <v>129</v>
      </c>
      <c r="C10" s="24" t="s">
        <v>22</v>
      </c>
      <c r="D10" s="24" t="s">
        <v>6</v>
      </c>
      <c r="E10" s="24" t="s">
        <v>12</v>
      </c>
      <c r="F10" s="24" t="s">
        <v>49</v>
      </c>
      <c r="G10" s="24" t="s">
        <v>49</v>
      </c>
      <c r="H10" s="24" t="s">
        <v>14</v>
      </c>
      <c r="I10" s="24" t="s">
        <v>50</v>
      </c>
      <c r="J10" s="24">
        <v>710</v>
      </c>
      <c r="K10" s="38">
        <v>0</v>
      </c>
      <c r="L10" s="38">
        <v>0</v>
      </c>
      <c r="M10" s="38">
        <v>0</v>
      </c>
    </row>
    <row r="11" spans="1:13" ht="30.75" customHeight="1">
      <c r="A11" s="4" t="s">
        <v>57</v>
      </c>
      <c r="B11" s="46" t="s">
        <v>99</v>
      </c>
      <c r="C11" s="22" t="s">
        <v>22</v>
      </c>
      <c r="D11" s="22" t="s">
        <v>6</v>
      </c>
      <c r="E11" s="22" t="s">
        <v>12</v>
      </c>
      <c r="F11" s="22" t="s">
        <v>49</v>
      </c>
      <c r="G11" s="22" t="s">
        <v>49</v>
      </c>
      <c r="H11" s="22" t="s">
        <v>49</v>
      </c>
      <c r="I11" s="22" t="s">
        <v>50</v>
      </c>
      <c r="J11" s="22" t="s">
        <v>77</v>
      </c>
      <c r="K11" s="39">
        <f>K12</f>
        <v>0</v>
      </c>
      <c r="L11" s="39">
        <f>L12</f>
        <v>0</v>
      </c>
      <c r="M11" s="39">
        <f>M12</f>
        <v>0</v>
      </c>
    </row>
    <row r="12" spans="1:13" ht="24.75" customHeight="1">
      <c r="A12" s="14" t="s">
        <v>74</v>
      </c>
      <c r="B12" s="47" t="s">
        <v>131</v>
      </c>
      <c r="C12" s="24" t="s">
        <v>22</v>
      </c>
      <c r="D12" s="24" t="s">
        <v>6</v>
      </c>
      <c r="E12" s="24" t="s">
        <v>12</v>
      </c>
      <c r="F12" s="24" t="s">
        <v>49</v>
      </c>
      <c r="G12" s="24" t="s">
        <v>49</v>
      </c>
      <c r="H12" s="24" t="s">
        <v>14</v>
      </c>
      <c r="I12" s="24" t="s">
        <v>50</v>
      </c>
      <c r="J12" s="24" t="s">
        <v>78</v>
      </c>
      <c r="K12" s="38">
        <v>0</v>
      </c>
      <c r="L12" s="38">
        <v>0</v>
      </c>
      <c r="M12" s="38">
        <v>0</v>
      </c>
    </row>
    <row r="13" spans="1:13" ht="24" customHeight="1">
      <c r="A13" s="12" t="s">
        <v>59</v>
      </c>
      <c r="B13" s="45" t="s">
        <v>100</v>
      </c>
      <c r="C13" s="23" t="s">
        <v>22</v>
      </c>
      <c r="D13" s="23" t="s">
        <v>6</v>
      </c>
      <c r="E13" s="23" t="s">
        <v>16</v>
      </c>
      <c r="F13" s="23" t="s">
        <v>49</v>
      </c>
      <c r="G13" s="23" t="s">
        <v>49</v>
      </c>
      <c r="H13" s="23" t="s">
        <v>49</v>
      </c>
      <c r="I13" s="23" t="s">
        <v>50</v>
      </c>
      <c r="J13" s="23" t="s">
        <v>47</v>
      </c>
      <c r="K13" s="37">
        <f>K14-K16</f>
        <v>0</v>
      </c>
      <c r="L13" s="37">
        <f>L14-L16</f>
        <v>0</v>
      </c>
      <c r="M13" s="37">
        <f>M14-M16</f>
        <v>0</v>
      </c>
    </row>
    <row r="14" spans="1:13" ht="33" customHeight="1">
      <c r="A14" s="13" t="s">
        <v>101</v>
      </c>
      <c r="B14" s="46" t="s">
        <v>73</v>
      </c>
      <c r="C14" s="22" t="s">
        <v>22</v>
      </c>
      <c r="D14" s="22" t="s">
        <v>6</v>
      </c>
      <c r="E14" s="22" t="s">
        <v>16</v>
      </c>
      <c r="F14" s="22" t="s">
        <v>49</v>
      </c>
      <c r="G14" s="22" t="s">
        <v>49</v>
      </c>
      <c r="H14" s="22" t="s">
        <v>49</v>
      </c>
      <c r="I14" s="22" t="s">
        <v>50</v>
      </c>
      <c r="J14" s="22" t="s">
        <v>75</v>
      </c>
      <c r="K14" s="39">
        <f>K15</f>
        <v>0</v>
      </c>
      <c r="L14" s="39">
        <f>L15</f>
        <v>0</v>
      </c>
      <c r="M14" s="39">
        <f>M15</f>
        <v>0</v>
      </c>
    </row>
    <row r="15" spans="1:13" ht="33" customHeight="1">
      <c r="A15" s="4" t="s">
        <v>74</v>
      </c>
      <c r="B15" s="47" t="s">
        <v>130</v>
      </c>
      <c r="C15" s="24" t="s">
        <v>22</v>
      </c>
      <c r="D15" s="24" t="s">
        <v>6</v>
      </c>
      <c r="E15" s="24" t="s">
        <v>16</v>
      </c>
      <c r="F15" s="24" t="s">
        <v>6</v>
      </c>
      <c r="G15" s="24" t="s">
        <v>49</v>
      </c>
      <c r="H15" s="24" t="s">
        <v>14</v>
      </c>
      <c r="I15" s="24" t="s">
        <v>50</v>
      </c>
      <c r="J15" s="24" t="s">
        <v>76</v>
      </c>
      <c r="K15" s="38">
        <v>0</v>
      </c>
      <c r="L15" s="38">
        <v>0</v>
      </c>
      <c r="M15" s="38">
        <v>0</v>
      </c>
    </row>
    <row r="16" spans="1:13" ht="42.75" customHeight="1">
      <c r="A16" s="13" t="s">
        <v>102</v>
      </c>
      <c r="B16" s="46" t="s">
        <v>103</v>
      </c>
      <c r="C16" s="22" t="s">
        <v>22</v>
      </c>
      <c r="D16" s="22" t="s">
        <v>6</v>
      </c>
      <c r="E16" s="22" t="s">
        <v>16</v>
      </c>
      <c r="F16" s="22" t="s">
        <v>49</v>
      </c>
      <c r="G16" s="22" t="s">
        <v>49</v>
      </c>
      <c r="H16" s="22" t="s">
        <v>49</v>
      </c>
      <c r="I16" s="22" t="s">
        <v>50</v>
      </c>
      <c r="J16" s="22" t="s">
        <v>77</v>
      </c>
      <c r="K16" s="36">
        <f>K17</f>
        <v>0</v>
      </c>
      <c r="L16" s="36">
        <f>L17</f>
        <v>0</v>
      </c>
      <c r="M16" s="36">
        <f>M17</f>
        <v>0</v>
      </c>
    </row>
    <row r="17" spans="1:13" ht="36" customHeight="1">
      <c r="A17" s="4" t="s">
        <v>74</v>
      </c>
      <c r="B17" s="47" t="s">
        <v>160</v>
      </c>
      <c r="C17" s="24" t="s">
        <v>22</v>
      </c>
      <c r="D17" s="24" t="s">
        <v>6</v>
      </c>
      <c r="E17" s="24" t="s">
        <v>16</v>
      </c>
      <c r="F17" s="24" t="s">
        <v>6</v>
      </c>
      <c r="G17" s="24" t="s">
        <v>49</v>
      </c>
      <c r="H17" s="24" t="s">
        <v>14</v>
      </c>
      <c r="I17" s="24" t="s">
        <v>50</v>
      </c>
      <c r="J17" s="24">
        <v>810</v>
      </c>
      <c r="K17" s="40">
        <v>0</v>
      </c>
      <c r="L17" s="40">
        <v>0</v>
      </c>
      <c r="M17" s="40">
        <v>0</v>
      </c>
    </row>
    <row r="18" spans="1:13" ht="24" customHeight="1">
      <c r="A18" s="12" t="s">
        <v>60</v>
      </c>
      <c r="B18" s="45" t="s">
        <v>81</v>
      </c>
      <c r="C18" s="23" t="s">
        <v>22</v>
      </c>
      <c r="D18" s="23" t="s">
        <v>6</v>
      </c>
      <c r="E18" s="23" t="s">
        <v>11</v>
      </c>
      <c r="F18" s="23" t="s">
        <v>49</v>
      </c>
      <c r="G18" s="23" t="s">
        <v>49</v>
      </c>
      <c r="H18" s="23" t="s">
        <v>49</v>
      </c>
      <c r="I18" s="23" t="s">
        <v>50</v>
      </c>
      <c r="J18" s="23" t="s">
        <v>47</v>
      </c>
      <c r="K18" s="41">
        <f>K22+K26</f>
        <v>-10</v>
      </c>
      <c r="L18" s="41">
        <f>L22+L26</f>
        <v>-46.00000000000182</v>
      </c>
      <c r="M18" s="41">
        <f>M22+M26</f>
        <v>-56.99999999999818</v>
      </c>
    </row>
    <row r="19" spans="1:13" ht="12.75" customHeight="1">
      <c r="A19" s="4" t="s">
        <v>62</v>
      </c>
      <c r="B19" s="46" t="s">
        <v>104</v>
      </c>
      <c r="C19" s="24" t="s">
        <v>22</v>
      </c>
      <c r="D19" s="22" t="s">
        <v>6</v>
      </c>
      <c r="E19" s="22" t="s">
        <v>11</v>
      </c>
      <c r="F19" s="22" t="s">
        <v>49</v>
      </c>
      <c r="G19" s="22" t="s">
        <v>49</v>
      </c>
      <c r="H19" s="22" t="s">
        <v>49</v>
      </c>
      <c r="I19" s="22" t="s">
        <v>50</v>
      </c>
      <c r="J19" s="22" t="s">
        <v>105</v>
      </c>
      <c r="K19" s="42">
        <f>K20</f>
        <v>-12331.029999999999</v>
      </c>
      <c r="L19" s="42">
        <f aca="true" t="shared" si="0" ref="L19:M21">L20</f>
        <v>-10155.400000000001</v>
      </c>
      <c r="M19" s="42">
        <f t="shared" si="0"/>
        <v>-10350.9</v>
      </c>
    </row>
    <row r="20" spans="1:13" ht="12.75" customHeight="1">
      <c r="A20" s="15"/>
      <c r="B20" s="47" t="s">
        <v>106</v>
      </c>
      <c r="C20" s="22" t="s">
        <v>22</v>
      </c>
      <c r="D20" s="24" t="s">
        <v>6</v>
      </c>
      <c r="E20" s="24" t="s">
        <v>11</v>
      </c>
      <c r="F20" s="24" t="s">
        <v>12</v>
      </c>
      <c r="G20" s="24" t="s">
        <v>49</v>
      </c>
      <c r="H20" s="24" t="s">
        <v>49</v>
      </c>
      <c r="I20" s="24" t="s">
        <v>50</v>
      </c>
      <c r="J20" s="24" t="s">
        <v>105</v>
      </c>
      <c r="K20" s="43">
        <f>K21</f>
        <v>-12331.029999999999</v>
      </c>
      <c r="L20" s="43">
        <f t="shared" si="0"/>
        <v>-10155.400000000001</v>
      </c>
      <c r="M20" s="43">
        <f t="shared" si="0"/>
        <v>-10350.9</v>
      </c>
    </row>
    <row r="21" spans="1:13" ht="22.5" customHeight="1">
      <c r="A21" s="15"/>
      <c r="B21" s="47" t="s">
        <v>132</v>
      </c>
      <c r="C21" s="24" t="s">
        <v>22</v>
      </c>
      <c r="D21" s="24" t="s">
        <v>6</v>
      </c>
      <c r="E21" s="24" t="s">
        <v>11</v>
      </c>
      <c r="F21" s="24" t="s">
        <v>12</v>
      </c>
      <c r="G21" s="24" t="s">
        <v>6</v>
      </c>
      <c r="H21" s="24" t="s">
        <v>49</v>
      </c>
      <c r="I21" s="24" t="s">
        <v>50</v>
      </c>
      <c r="J21" s="24" t="s">
        <v>105</v>
      </c>
      <c r="K21" s="43">
        <f>K22</f>
        <v>-12331.029999999999</v>
      </c>
      <c r="L21" s="43">
        <f t="shared" si="0"/>
        <v>-10155.400000000001</v>
      </c>
      <c r="M21" s="43">
        <f t="shared" si="0"/>
        <v>-10350.9</v>
      </c>
    </row>
    <row r="22" spans="1:13" ht="22.5" customHeight="1">
      <c r="A22" s="15"/>
      <c r="B22" s="47" t="s">
        <v>133</v>
      </c>
      <c r="C22" s="22" t="s">
        <v>22</v>
      </c>
      <c r="D22" s="24" t="s">
        <v>6</v>
      </c>
      <c r="E22" s="24" t="s">
        <v>11</v>
      </c>
      <c r="F22" s="24" t="s">
        <v>12</v>
      </c>
      <c r="G22" s="24" t="s">
        <v>6</v>
      </c>
      <c r="H22" s="24" t="s">
        <v>14</v>
      </c>
      <c r="I22" s="24" t="s">
        <v>50</v>
      </c>
      <c r="J22" s="24" t="s">
        <v>79</v>
      </c>
      <c r="K22" s="43">
        <f>-(K31+K10+K15)</f>
        <v>-12331.029999999999</v>
      </c>
      <c r="L22" s="43">
        <f>-(L31+L10+L15)</f>
        <v>-10155.400000000001</v>
      </c>
      <c r="M22" s="43">
        <f>-(M31+M10+M15)</f>
        <v>-10350.9</v>
      </c>
    </row>
    <row r="23" spans="1:13" ht="15.75" customHeight="1">
      <c r="A23" s="4" t="s">
        <v>63</v>
      </c>
      <c r="B23" s="46" t="s">
        <v>107</v>
      </c>
      <c r="C23" s="24" t="s">
        <v>22</v>
      </c>
      <c r="D23" s="22" t="s">
        <v>6</v>
      </c>
      <c r="E23" s="22" t="s">
        <v>11</v>
      </c>
      <c r="F23" s="22" t="s">
        <v>49</v>
      </c>
      <c r="G23" s="22" t="s">
        <v>49</v>
      </c>
      <c r="H23" s="22" t="s">
        <v>49</v>
      </c>
      <c r="I23" s="22" t="s">
        <v>50</v>
      </c>
      <c r="J23" s="22" t="s">
        <v>108</v>
      </c>
      <c r="K23" s="42">
        <f>K24</f>
        <v>12321.029999999999</v>
      </c>
      <c r="L23" s="42">
        <f aca="true" t="shared" si="1" ref="L23:M25">L24</f>
        <v>10109.4</v>
      </c>
      <c r="M23" s="42">
        <f t="shared" si="1"/>
        <v>10293.900000000001</v>
      </c>
    </row>
    <row r="24" spans="1:13" ht="12.75" customHeight="1">
      <c r="A24" s="15"/>
      <c r="B24" s="47" t="s">
        <v>109</v>
      </c>
      <c r="C24" s="22" t="s">
        <v>22</v>
      </c>
      <c r="D24" s="24" t="s">
        <v>6</v>
      </c>
      <c r="E24" s="24" t="s">
        <v>11</v>
      </c>
      <c r="F24" s="24" t="s">
        <v>12</v>
      </c>
      <c r="G24" s="24" t="s">
        <v>49</v>
      </c>
      <c r="H24" s="24" t="s">
        <v>49</v>
      </c>
      <c r="I24" s="24" t="s">
        <v>50</v>
      </c>
      <c r="J24" s="24" t="s">
        <v>108</v>
      </c>
      <c r="K24" s="43">
        <f>K25</f>
        <v>12321.029999999999</v>
      </c>
      <c r="L24" s="43">
        <f t="shared" si="1"/>
        <v>10109.4</v>
      </c>
      <c r="M24" s="43">
        <f t="shared" si="1"/>
        <v>10293.900000000001</v>
      </c>
    </row>
    <row r="25" spans="1:13" ht="24.75" customHeight="1">
      <c r="A25" s="15"/>
      <c r="B25" s="47" t="s">
        <v>134</v>
      </c>
      <c r="C25" s="24" t="s">
        <v>22</v>
      </c>
      <c r="D25" s="24" t="s">
        <v>6</v>
      </c>
      <c r="E25" s="24" t="s">
        <v>11</v>
      </c>
      <c r="F25" s="24" t="s">
        <v>12</v>
      </c>
      <c r="G25" s="24" t="s">
        <v>6</v>
      </c>
      <c r="H25" s="24" t="s">
        <v>49</v>
      </c>
      <c r="I25" s="24" t="s">
        <v>50</v>
      </c>
      <c r="J25" s="24" t="s">
        <v>108</v>
      </c>
      <c r="K25" s="43">
        <f>K26</f>
        <v>12321.029999999999</v>
      </c>
      <c r="L25" s="43">
        <f t="shared" si="1"/>
        <v>10109.4</v>
      </c>
      <c r="M25" s="43">
        <f t="shared" si="1"/>
        <v>10293.900000000001</v>
      </c>
    </row>
    <row r="26" spans="1:14" ht="21" customHeight="1">
      <c r="A26" s="15"/>
      <c r="B26" s="47" t="s">
        <v>134</v>
      </c>
      <c r="C26" s="22" t="s">
        <v>22</v>
      </c>
      <c r="D26" s="24" t="s">
        <v>6</v>
      </c>
      <c r="E26" s="24" t="s">
        <v>11</v>
      </c>
      <c r="F26" s="24" t="s">
        <v>12</v>
      </c>
      <c r="G26" s="24" t="s">
        <v>6</v>
      </c>
      <c r="H26" s="24" t="s">
        <v>14</v>
      </c>
      <c r="I26" s="24" t="s">
        <v>50</v>
      </c>
      <c r="J26" s="24" t="s">
        <v>80</v>
      </c>
      <c r="K26" s="43">
        <f>(K32+K12+K17-K29)</f>
        <v>12321.029999999999</v>
      </c>
      <c r="L26" s="224">
        <f>(L32+L12+L17-L29)+L35</f>
        <v>10109.4</v>
      </c>
      <c r="M26" s="224">
        <f>(M32+M12+M17-M29)+M35</f>
        <v>10293.900000000001</v>
      </c>
      <c r="N26" s="1" t="s">
        <v>343</v>
      </c>
    </row>
    <row r="27" spans="1:13" ht="21" customHeight="1">
      <c r="A27" s="4" t="s">
        <v>65</v>
      </c>
      <c r="B27" s="46" t="s">
        <v>82</v>
      </c>
      <c r="C27" s="24" t="s">
        <v>22</v>
      </c>
      <c r="D27" s="22" t="s">
        <v>6</v>
      </c>
      <c r="E27" s="22" t="s">
        <v>61</v>
      </c>
      <c r="F27" s="22" t="s">
        <v>49</v>
      </c>
      <c r="G27" s="22" t="s">
        <v>49</v>
      </c>
      <c r="H27" s="22" t="s">
        <v>49</v>
      </c>
      <c r="I27" s="22" t="s">
        <v>50</v>
      </c>
      <c r="J27" s="22" t="s">
        <v>47</v>
      </c>
      <c r="K27" s="42">
        <f aca="true" t="shared" si="2" ref="K27:M28">K28</f>
        <v>0</v>
      </c>
      <c r="L27" s="42">
        <f t="shared" si="2"/>
        <v>0</v>
      </c>
      <c r="M27" s="42">
        <f t="shared" si="2"/>
        <v>0</v>
      </c>
    </row>
    <row r="28" spans="1:13" ht="24" customHeight="1">
      <c r="A28" s="4" t="s">
        <v>110</v>
      </c>
      <c r="B28" s="47" t="s">
        <v>115</v>
      </c>
      <c r="C28" s="22" t="s">
        <v>22</v>
      </c>
      <c r="D28" s="22" t="s">
        <v>6</v>
      </c>
      <c r="E28" s="22" t="s">
        <v>61</v>
      </c>
      <c r="F28" s="22" t="s">
        <v>49</v>
      </c>
      <c r="G28" s="22" t="s">
        <v>49</v>
      </c>
      <c r="H28" s="22" t="s">
        <v>49</v>
      </c>
      <c r="I28" s="22" t="s">
        <v>50</v>
      </c>
      <c r="J28" s="22" t="s">
        <v>47</v>
      </c>
      <c r="K28" s="42">
        <f t="shared" si="2"/>
        <v>0</v>
      </c>
      <c r="L28" s="42">
        <f t="shared" si="2"/>
        <v>0</v>
      </c>
      <c r="M28" s="42">
        <f t="shared" si="2"/>
        <v>0</v>
      </c>
    </row>
    <row r="29" spans="1:13" ht="68.25" customHeight="1">
      <c r="A29" s="15" t="s">
        <v>111</v>
      </c>
      <c r="B29" s="47" t="s">
        <v>135</v>
      </c>
      <c r="C29" s="24" t="s">
        <v>22</v>
      </c>
      <c r="D29" s="24" t="s">
        <v>6</v>
      </c>
      <c r="E29" s="24" t="s">
        <v>61</v>
      </c>
      <c r="F29" s="24" t="s">
        <v>7</v>
      </c>
      <c r="G29" s="24" t="s">
        <v>6</v>
      </c>
      <c r="H29" s="24" t="s">
        <v>14</v>
      </c>
      <c r="I29" s="24" t="s">
        <v>50</v>
      </c>
      <c r="J29" s="24" t="s">
        <v>78</v>
      </c>
      <c r="K29" s="43">
        <f>-K34</f>
        <v>0</v>
      </c>
      <c r="L29" s="43">
        <f>-L34</f>
        <v>0</v>
      </c>
      <c r="M29" s="43">
        <f>-M34</f>
        <v>0</v>
      </c>
    </row>
    <row r="30" spans="1:13" ht="8.25" customHeight="1" hidden="1">
      <c r="A30" s="20"/>
      <c r="B30" s="20"/>
      <c r="C30" s="139"/>
      <c r="D30" s="139"/>
      <c r="E30" s="139"/>
      <c r="F30" s="139"/>
      <c r="G30" s="139"/>
      <c r="H30" s="139"/>
      <c r="I30" s="139"/>
      <c r="J30" s="139"/>
      <c r="K30" s="140"/>
      <c r="L30" s="140"/>
      <c r="M30" s="140"/>
    </row>
    <row r="31" spans="1:13" ht="12.75">
      <c r="A31" s="20"/>
      <c r="B31" s="141"/>
      <c r="C31" s="139"/>
      <c r="D31" s="139"/>
      <c r="E31" s="139"/>
      <c r="F31" s="139"/>
      <c r="G31" s="139"/>
      <c r="H31" s="139"/>
      <c r="I31" s="142" t="s">
        <v>112</v>
      </c>
      <c r="J31" s="139"/>
      <c r="K31" s="143">
        <f>'пр.1 доходы'!K8</f>
        <v>12331.029999999999</v>
      </c>
      <c r="L31" s="143">
        <f>'пр.1 доходы'!L8</f>
        <v>10155.400000000001</v>
      </c>
      <c r="M31" s="143">
        <f>'пр.1 доходы'!M8</f>
        <v>10350.9</v>
      </c>
    </row>
    <row r="32" spans="1:14" ht="12.75">
      <c r="A32" s="20"/>
      <c r="B32" s="141"/>
      <c r="C32" s="139"/>
      <c r="D32" s="139"/>
      <c r="E32" s="139"/>
      <c r="F32" s="139"/>
      <c r="G32" s="139"/>
      <c r="H32" s="139"/>
      <c r="I32" s="142" t="s">
        <v>113</v>
      </c>
      <c r="J32" s="139"/>
      <c r="K32" s="218">
        <f>'пр.2 Вед.стр'!H7</f>
        <v>12321.029999999999</v>
      </c>
      <c r="L32" s="143">
        <f>'пр.2 Вед.стр'!I102</f>
        <v>9859.4</v>
      </c>
      <c r="M32" s="143">
        <f>'пр.2 Вед.стр'!J102</f>
        <v>9793.900000000001</v>
      </c>
      <c r="N32" s="1" t="s">
        <v>344</v>
      </c>
    </row>
    <row r="33" spans="1:13" ht="12.75">
      <c r="A33" s="20"/>
      <c r="B33" s="141"/>
      <c r="C33" s="139"/>
      <c r="D33" s="139"/>
      <c r="E33" s="139"/>
      <c r="F33" s="139"/>
      <c r="G33" s="139"/>
      <c r="H33" s="139"/>
      <c r="I33" s="142" t="s">
        <v>310</v>
      </c>
      <c r="J33" s="139"/>
      <c r="K33" s="143">
        <f>K31-K32</f>
        <v>10</v>
      </c>
      <c r="L33" s="143">
        <f>L31-L32-L35</f>
        <v>46.00000000000182</v>
      </c>
      <c r="M33" s="143">
        <f>M31-M32-M35</f>
        <v>56.99999999999818</v>
      </c>
    </row>
    <row r="34" spans="9:13" ht="12.75">
      <c r="I34" s="144" t="s">
        <v>114</v>
      </c>
      <c r="K34" s="145">
        <v>0</v>
      </c>
      <c r="L34" s="145">
        <v>0</v>
      </c>
      <c r="M34" s="145">
        <v>0</v>
      </c>
    </row>
    <row r="35" spans="2:13" ht="12.75">
      <c r="B35" s="205" t="s">
        <v>311</v>
      </c>
      <c r="L35" s="205">
        <f>'пр.2 Вед.стр'!I104</f>
        <v>250</v>
      </c>
      <c r="M35" s="205">
        <f>'пр.2 Вед.стр'!J104</f>
        <v>500</v>
      </c>
    </row>
    <row r="36" spans="2:13" ht="12.75">
      <c r="B36" s="1" t="s">
        <v>312</v>
      </c>
      <c r="L36" s="206">
        <f>L32+L35</f>
        <v>10109.4</v>
      </c>
      <c r="M36" s="206">
        <f>M32+M35</f>
        <v>10293.900000000001</v>
      </c>
    </row>
  </sheetData>
  <sheetProtection/>
  <mergeCells count="6">
    <mergeCell ref="C6:J6"/>
    <mergeCell ref="B2:C2"/>
    <mergeCell ref="A3:K3"/>
    <mergeCell ref="D2:M2"/>
    <mergeCell ref="A4:M4"/>
    <mergeCell ref="D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2024-02-25T11:41:35Z</cp:lastPrinted>
  <dcterms:created xsi:type="dcterms:W3CDTF">2002-01-30T06:06:39Z</dcterms:created>
  <dcterms:modified xsi:type="dcterms:W3CDTF">2024-02-25T11:45:35Z</dcterms:modified>
  <cp:category/>
  <cp:version/>
  <cp:contentType/>
  <cp:contentStatus/>
</cp:coreProperties>
</file>